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Y:\GESTAO_FINANCEIRA\Convenios\Repasses ao Terceiro Setor\2_LAFI\2025\"/>
    </mc:Choice>
  </mc:AlternateContent>
  <xr:revisionPtr revIDLastSave="0" documentId="13_ncr:1_{8988B4C5-AF6E-45D8-B304-F58A3C3A8BB1}" xr6:coauthVersionLast="36" xr6:coauthVersionMax="47" xr10:uidLastSave="{00000000-0000-0000-0000-000000000000}"/>
  <bookViews>
    <workbookView xWindow="0" yWindow="0" windowWidth="28800" windowHeight="12225" xr2:uid="{00000000-000D-0000-FFFF-FFFF00000000}"/>
  </bookViews>
  <sheets>
    <sheet name="anual" sheetId="3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7" i="3" l="1"/>
  <c r="F4" i="3"/>
  <c r="F17" i="3"/>
  <c r="F16" i="3"/>
  <c r="F18" i="3"/>
  <c r="C16" i="3" l="1"/>
  <c r="C17" i="3"/>
  <c r="C9" i="3"/>
  <c r="B12" i="3" l="1"/>
  <c r="E19" i="3" l="1"/>
  <c r="E15" i="3"/>
  <c r="E20" i="3"/>
  <c r="AJ19" i="3" l="1"/>
  <c r="AI19" i="3"/>
  <c r="AK18" i="3"/>
  <c r="AK17" i="3"/>
  <c r="AK16" i="3"/>
  <c r="AJ15" i="3"/>
  <c r="AI15" i="3"/>
  <c r="AK14" i="3"/>
  <c r="AK13" i="3"/>
  <c r="AK12" i="3"/>
  <c r="AK11" i="3"/>
  <c r="AK10" i="3"/>
  <c r="AK9" i="3"/>
  <c r="AK8" i="3"/>
  <c r="AK7" i="3"/>
  <c r="AK6" i="3"/>
  <c r="AK5" i="3"/>
  <c r="AK4" i="3"/>
  <c r="AK3" i="3"/>
  <c r="AG19" i="3"/>
  <c r="AG20" i="3" s="1"/>
  <c r="AF27" i="3" s="1"/>
  <c r="AF19" i="3"/>
  <c r="AF20" i="3" s="1"/>
  <c r="AH18" i="3"/>
  <c r="AH17" i="3"/>
  <c r="AH16" i="3"/>
  <c r="AG15" i="3"/>
  <c r="AF15" i="3"/>
  <c r="AH14" i="3"/>
  <c r="AH13" i="3"/>
  <c r="AH12" i="3"/>
  <c r="AH11" i="3"/>
  <c r="AH10" i="3"/>
  <c r="AH9" i="3"/>
  <c r="AH8" i="3"/>
  <c r="AH7" i="3"/>
  <c r="AH6" i="3"/>
  <c r="AH5" i="3"/>
  <c r="AH4" i="3"/>
  <c r="AH3" i="3"/>
  <c r="AD19" i="3"/>
  <c r="AC19" i="3"/>
  <c r="AE18" i="3"/>
  <c r="AE17" i="3"/>
  <c r="AE16" i="3"/>
  <c r="AD15" i="3"/>
  <c r="AC15" i="3"/>
  <c r="AE14" i="3"/>
  <c r="AE13" i="3"/>
  <c r="AE12" i="3"/>
  <c r="AE11" i="3"/>
  <c r="AE10" i="3"/>
  <c r="AE9" i="3"/>
  <c r="AE8" i="3"/>
  <c r="AE7" i="3"/>
  <c r="AE6" i="3"/>
  <c r="AE5" i="3"/>
  <c r="AE4" i="3"/>
  <c r="AE3" i="3"/>
  <c r="AA19" i="3"/>
  <c r="Z19" i="3"/>
  <c r="AB18" i="3"/>
  <c r="AB17" i="3"/>
  <c r="AB16" i="3"/>
  <c r="AA15" i="3"/>
  <c r="Z15" i="3"/>
  <c r="AB14" i="3"/>
  <c r="AB13" i="3"/>
  <c r="AB12" i="3"/>
  <c r="AB11" i="3"/>
  <c r="AB10" i="3"/>
  <c r="AB9" i="3"/>
  <c r="AB8" i="3"/>
  <c r="AB7" i="3"/>
  <c r="AB6" i="3"/>
  <c r="AB5" i="3"/>
  <c r="AB4" i="3"/>
  <c r="AB3" i="3"/>
  <c r="X19" i="3"/>
  <c r="W19" i="3"/>
  <c r="Y18" i="3"/>
  <c r="Y17" i="3"/>
  <c r="Y16" i="3"/>
  <c r="X15" i="3"/>
  <c r="W15" i="3"/>
  <c r="Y14" i="3"/>
  <c r="Y13" i="3"/>
  <c r="Y12" i="3"/>
  <c r="Y11" i="3"/>
  <c r="Y10" i="3"/>
  <c r="Y9" i="3"/>
  <c r="Y8" i="3"/>
  <c r="Y7" i="3"/>
  <c r="Y6" i="3"/>
  <c r="Y5" i="3"/>
  <c r="Y4" i="3"/>
  <c r="Y3" i="3"/>
  <c r="U19" i="3"/>
  <c r="V19" i="3" s="1"/>
  <c r="T19" i="3"/>
  <c r="V18" i="3"/>
  <c r="V17" i="3"/>
  <c r="V16" i="3"/>
  <c r="U15" i="3"/>
  <c r="T15" i="3"/>
  <c r="V14" i="3"/>
  <c r="V13" i="3"/>
  <c r="V12" i="3"/>
  <c r="V11" i="3"/>
  <c r="V10" i="3"/>
  <c r="V9" i="3"/>
  <c r="V8" i="3"/>
  <c r="V7" i="3"/>
  <c r="V6" i="3"/>
  <c r="V5" i="3"/>
  <c r="V4" i="3"/>
  <c r="V3" i="3"/>
  <c r="R19" i="3"/>
  <c r="Q19" i="3"/>
  <c r="S18" i="3"/>
  <c r="S17" i="3"/>
  <c r="S16" i="3"/>
  <c r="R15" i="3"/>
  <c r="Q15" i="3"/>
  <c r="S14" i="3"/>
  <c r="S13" i="3"/>
  <c r="S12" i="3"/>
  <c r="S11" i="3"/>
  <c r="S10" i="3"/>
  <c r="S9" i="3"/>
  <c r="S8" i="3"/>
  <c r="S7" i="3"/>
  <c r="S6" i="3"/>
  <c r="S5" i="3"/>
  <c r="S4" i="3"/>
  <c r="S3" i="3"/>
  <c r="O19" i="3"/>
  <c r="N19" i="3"/>
  <c r="P18" i="3"/>
  <c r="P17" i="3"/>
  <c r="P16" i="3"/>
  <c r="O15" i="3"/>
  <c r="N15" i="3"/>
  <c r="P14" i="3"/>
  <c r="P13" i="3"/>
  <c r="P12" i="3"/>
  <c r="P11" i="3"/>
  <c r="P10" i="3"/>
  <c r="P9" i="3"/>
  <c r="P8" i="3"/>
  <c r="P7" i="3"/>
  <c r="P6" i="3"/>
  <c r="P5" i="3"/>
  <c r="P4" i="3"/>
  <c r="P3" i="3"/>
  <c r="L19" i="3"/>
  <c r="L20" i="3" s="1"/>
  <c r="K27" i="3" s="1"/>
  <c r="K19" i="3"/>
  <c r="M18" i="3"/>
  <c r="M17" i="3"/>
  <c r="M16" i="3"/>
  <c r="L15" i="3"/>
  <c r="K15" i="3"/>
  <c r="M14" i="3"/>
  <c r="M13" i="3"/>
  <c r="M12" i="3"/>
  <c r="M11" i="3"/>
  <c r="M10" i="3"/>
  <c r="M9" i="3"/>
  <c r="M8" i="3"/>
  <c r="M7" i="3"/>
  <c r="M6" i="3"/>
  <c r="M5" i="3"/>
  <c r="M4" i="3"/>
  <c r="M3" i="3"/>
  <c r="I19" i="3"/>
  <c r="H19" i="3"/>
  <c r="J18" i="3"/>
  <c r="J17" i="3"/>
  <c r="J16" i="3"/>
  <c r="I15" i="3"/>
  <c r="H15" i="3"/>
  <c r="J14" i="3"/>
  <c r="J13" i="3"/>
  <c r="J12" i="3"/>
  <c r="J11" i="3"/>
  <c r="J10" i="3"/>
  <c r="J9" i="3"/>
  <c r="J8" i="3"/>
  <c r="J7" i="3"/>
  <c r="J6" i="3"/>
  <c r="J5" i="3"/>
  <c r="J4" i="3"/>
  <c r="J3" i="3"/>
  <c r="F19" i="3"/>
  <c r="G18" i="3"/>
  <c r="G17" i="3"/>
  <c r="G16" i="3"/>
  <c r="F15" i="3"/>
  <c r="G14" i="3"/>
  <c r="G13" i="3"/>
  <c r="G12" i="3"/>
  <c r="G11" i="3"/>
  <c r="G10" i="3"/>
  <c r="G9" i="3"/>
  <c r="G8" i="3"/>
  <c r="G7" i="3"/>
  <c r="G6" i="3"/>
  <c r="G5" i="3"/>
  <c r="G4" i="3"/>
  <c r="G3" i="3"/>
  <c r="J15" i="3" l="1"/>
  <c r="AA20" i="3"/>
  <c r="Z27" i="3" s="1"/>
  <c r="N20" i="3"/>
  <c r="N25" i="3" s="1"/>
  <c r="O20" i="3"/>
  <c r="N27" i="3" s="1"/>
  <c r="H20" i="3"/>
  <c r="X20" i="3"/>
  <c r="W27" i="3" s="1"/>
  <c r="AJ20" i="3"/>
  <c r="AI27" i="3" s="1"/>
  <c r="AI20" i="3"/>
  <c r="AI22" i="3" s="1"/>
  <c r="AK15" i="3"/>
  <c r="Z20" i="3"/>
  <c r="Z25" i="3" s="1"/>
  <c r="V15" i="3"/>
  <c r="T20" i="3"/>
  <c r="T25" i="3" s="1"/>
  <c r="P15" i="3"/>
  <c r="G19" i="3"/>
  <c r="AE15" i="3"/>
  <c r="G15" i="3"/>
  <c r="J19" i="3"/>
  <c r="Q20" i="3"/>
  <c r="U20" i="3"/>
  <c r="T27" i="3" s="1"/>
  <c r="AC20" i="3"/>
  <c r="AF25" i="3"/>
  <c r="AF22" i="3"/>
  <c r="S15" i="3"/>
  <c r="AH15" i="3"/>
  <c r="R20" i="3"/>
  <c r="Q27" i="3" s="1"/>
  <c r="AB15" i="3"/>
  <c r="AD20" i="3"/>
  <c r="AC27" i="3" s="1"/>
  <c r="M15" i="3"/>
  <c r="Y15" i="3"/>
  <c r="H25" i="3"/>
  <c r="K20" i="3"/>
  <c r="M20" i="3" s="1"/>
  <c r="W20" i="3"/>
  <c r="Y20" i="3" s="1"/>
  <c r="AI25" i="3"/>
  <c r="AK19" i="3"/>
  <c r="AH20" i="3"/>
  <c r="AH19" i="3"/>
  <c r="AE19" i="3"/>
  <c r="AB19" i="3"/>
  <c r="Y19" i="3"/>
  <c r="S19" i="3"/>
  <c r="P20" i="3"/>
  <c r="P19" i="3"/>
  <c r="M19" i="3"/>
  <c r="I20" i="3"/>
  <c r="H27" i="3" s="1"/>
  <c r="E25" i="3"/>
  <c r="F20" i="3"/>
  <c r="E22" i="3" s="1"/>
  <c r="N22" i="3" l="1"/>
  <c r="AB20" i="3"/>
  <c r="H22" i="3"/>
  <c r="Z22" i="3"/>
  <c r="S20" i="3"/>
  <c r="AK20" i="3"/>
  <c r="V20" i="3"/>
  <c r="Q25" i="3"/>
  <c r="Q22" i="3"/>
  <c r="T22" i="3"/>
  <c r="W22" i="3"/>
  <c r="W25" i="3"/>
  <c r="AE20" i="3"/>
  <c r="K25" i="3"/>
  <c r="K22" i="3"/>
  <c r="AC22" i="3"/>
  <c r="AC25" i="3"/>
  <c r="J20" i="3"/>
  <c r="G20" i="3"/>
  <c r="C19" i="3" l="1"/>
  <c r="B19" i="3" l="1"/>
  <c r="C15" i="3"/>
  <c r="B15" i="3"/>
  <c r="AL3" i="3"/>
  <c r="AL4" i="3"/>
  <c r="AL5" i="3"/>
  <c r="AL6" i="3"/>
  <c r="AL7" i="3"/>
  <c r="AL8" i="3"/>
  <c r="AL9" i="3"/>
  <c r="AL10" i="3"/>
  <c r="AL11" i="3"/>
  <c r="AL12" i="3"/>
  <c r="AL13" i="3"/>
  <c r="AL14" i="3"/>
  <c r="AL16" i="3"/>
  <c r="AL17" i="3"/>
  <c r="AL18" i="3"/>
  <c r="D3" i="3"/>
  <c r="D4" i="3"/>
  <c r="D5" i="3"/>
  <c r="D6" i="3"/>
  <c r="D7" i="3"/>
  <c r="D8" i="3"/>
  <c r="D9" i="3"/>
  <c r="D10" i="3"/>
  <c r="D11" i="3"/>
  <c r="D12" i="3"/>
  <c r="D13" i="3"/>
  <c r="D14" i="3"/>
  <c r="D16" i="3"/>
  <c r="D17" i="3"/>
  <c r="D18" i="3"/>
  <c r="B20" i="3" l="1"/>
  <c r="B25" i="3" s="1"/>
  <c r="AL15" i="3"/>
  <c r="D15" i="3"/>
  <c r="C20" i="3" l="1"/>
  <c r="B27" i="3" s="1"/>
  <c r="D19" i="3"/>
  <c r="B29" i="3" l="1"/>
  <c r="B22" i="3"/>
  <c r="D20" i="3"/>
  <c r="AM18" i="3"/>
  <c r="AM14" i="3"/>
  <c r="AM13" i="3"/>
  <c r="AM12" i="3"/>
  <c r="AM11" i="3"/>
  <c r="AM10" i="3"/>
  <c r="AM8" i="3"/>
  <c r="AM7" i="3"/>
  <c r="AM6" i="3"/>
  <c r="AM5" i="3"/>
  <c r="AM4" i="3"/>
  <c r="AM3" i="3"/>
  <c r="E24" i="3" l="1"/>
  <c r="E29" i="3" s="1"/>
  <c r="B31" i="3"/>
  <c r="AL19" i="3"/>
  <c r="AN11" i="3"/>
  <c r="AN12" i="3"/>
  <c r="AN13" i="3"/>
  <c r="AN5" i="3"/>
  <c r="AN18" i="3"/>
  <c r="AN3" i="3"/>
  <c r="AN4" i="3"/>
  <c r="AN6" i="3"/>
  <c r="AN14" i="3"/>
  <c r="AN10" i="3"/>
  <c r="AN8" i="3"/>
  <c r="AN7" i="3"/>
  <c r="H24" i="3" l="1"/>
  <c r="H29" i="3" s="1"/>
  <c r="E31" i="3"/>
  <c r="AL20" i="3"/>
  <c r="H31" i="3" l="1"/>
  <c r="K24" i="3"/>
  <c r="K29" i="3" s="1"/>
  <c r="AM9" i="3"/>
  <c r="K31" i="3" l="1"/>
  <c r="N24" i="3"/>
  <c r="N29" i="3" s="1"/>
  <c r="AM15" i="3"/>
  <c r="AN15" i="3" s="1"/>
  <c r="AN9" i="3"/>
  <c r="AM17" i="3"/>
  <c r="AN17" i="3" s="1"/>
  <c r="N31" i="3" l="1"/>
  <c r="Q24" i="3"/>
  <c r="Q29" i="3" s="1"/>
  <c r="AM16" i="3"/>
  <c r="Q31" i="3" l="1"/>
  <c r="T24" i="3"/>
  <c r="T29" i="3" s="1"/>
  <c r="AM19" i="3"/>
  <c r="AN16" i="3"/>
  <c r="T31" i="3" l="1"/>
  <c r="W24" i="3"/>
  <c r="W29" i="3" s="1"/>
  <c r="AN19" i="3"/>
  <c r="AM20" i="3"/>
  <c r="AN20" i="3" s="1"/>
  <c r="W31" i="3" l="1"/>
  <c r="Z24" i="3"/>
  <c r="Z29" i="3" s="1"/>
  <c r="Z31" i="3" l="1"/>
  <c r="AC24" i="3"/>
  <c r="AC29" i="3" s="1"/>
  <c r="AC31" i="3" l="1"/>
  <c r="AF24" i="3"/>
  <c r="AF29" i="3" s="1"/>
  <c r="AF31" i="3" l="1"/>
  <c r="AI24" i="3"/>
  <c r="AI29" i="3" s="1"/>
  <c r="AI31" i="3" s="1"/>
</calcChain>
</file>

<file path=xl/sharedStrings.xml><?xml version="1.0" encoding="utf-8"?>
<sst xmlns="http://schemas.openxmlformats.org/spreadsheetml/2006/main" count="65" uniqueCount="42">
  <si>
    <t>FGTS</t>
  </si>
  <si>
    <t>INSS</t>
  </si>
  <si>
    <t>Auxiliar de Serviços Gerais</t>
  </si>
  <si>
    <t xml:space="preserve"> Realizado </t>
  </si>
  <si>
    <t xml:space="preserve">Previsto </t>
  </si>
  <si>
    <t>Descrição</t>
  </si>
  <si>
    <t>Material de Consumo</t>
  </si>
  <si>
    <t>Auxiliar Administrativo</t>
  </si>
  <si>
    <t>Vale Transporte</t>
  </si>
  <si>
    <t>Coordenador</t>
  </si>
  <si>
    <t>Cozinheira</t>
  </si>
  <si>
    <t>IRRF</t>
  </si>
  <si>
    <t>Alimentos</t>
  </si>
  <si>
    <t>Higiene e Limpeza</t>
  </si>
  <si>
    <t>Impressos / Mat. Expediente</t>
  </si>
  <si>
    <t>Despesas com Pessoal</t>
  </si>
  <si>
    <t>GRRF/FGTS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</si>
  <si>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</si>
  <si>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</si>
  <si>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</si>
  <si>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</si>
  <si>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</si>
  <si>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</si>
  <si>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</si>
  <si>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</si>
  <si>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</si>
  <si>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</si>
  <si>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</si>
  <si>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</si>
  <si>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A C U M U L A D O</t>
  </si>
  <si>
    <t>Beneficios/Vale Alimentação</t>
  </si>
  <si>
    <t>Repasse</t>
  </si>
  <si>
    <t>Realizado</t>
  </si>
  <si>
    <t>Orientador Social</t>
  </si>
  <si>
    <t>Diferença do Mês</t>
  </si>
  <si>
    <t>Total vinculados</t>
  </si>
  <si>
    <t>Pagamentos vinculados</t>
  </si>
  <si>
    <t>Rendimentos</t>
  </si>
  <si>
    <t>Saldo mês anterior</t>
  </si>
  <si>
    <t>Total (saldo em conta)</t>
  </si>
  <si>
    <t>Taxas, devoluções, etc</t>
  </si>
  <si>
    <t>Rescisão Contratual /TRCT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</si>
</sst>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164" formatCode="&quot;R$&quot;\ #,##0.0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Trebuchet MS"/>
      <family val="2"/>
    </font>
    <font>
      <sz val="10"/>
      <color rgb="FF000000"/>
      <name val="Trebuchet MS"/>
      <family val="2"/>
    </font>
    <font>
      <b/>
      <sz val="10"/>
      <name val="Trebuchet MS"/>
      <family val="2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69C07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9">
    <xf numFmtId="0" fontId="0" fillId="0" borderId="0" xfId="0"/>
    <xf numFmtId="164" fontId="2" fillId="0" borderId="1" xfId="0" applyNumberFormat="1" applyFont="1" applyBorder="1" applyAlignment="1">
      <alignment vertical="center"/>
    </xf>
    <xf numFmtId="164" fontId="1" fillId="4" borderId="1" xfId="0" applyNumberFormat="1" applyFont="1" applyFill="1" applyBorder="1" applyAlignment="1">
      <alignment vertical="center"/>
    </xf>
    <xf numFmtId="9" fontId="1" fillId="2" borderId="2" xfId="0" applyNumberFormat="1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8" xfId="0" applyBorder="1"/>
    <xf numFmtId="164" fontId="1" fillId="0" borderId="9" xfId="0" applyNumberFormat="1" applyFont="1" applyBorder="1" applyAlignment="1">
      <alignment vertical="center"/>
    </xf>
    <xf numFmtId="164" fontId="0" fillId="0" borderId="0" xfId="0" applyNumberFormat="1"/>
    <xf numFmtId="44" fontId="0" fillId="0" borderId="0" xfId="1" applyFont="1" applyAlignment="1"/>
    <xf numFmtId="17" fontId="3" fillId="0" borderId="3" xfId="0" applyNumberFormat="1" applyFont="1" applyBorder="1" applyAlignment="1">
      <alignment vertical="center" wrapText="1"/>
    </xf>
    <xf numFmtId="0" fontId="3" fillId="3" borderId="7" xfId="0" applyFont="1" applyFill="1" applyBorder="1" applyAlignment="1">
      <alignment horizontal="center" vertical="center"/>
    </xf>
    <xf numFmtId="164" fontId="1" fillId="4" borderId="7" xfId="0" applyNumberFormat="1" applyFont="1" applyFill="1" applyBorder="1" applyAlignment="1">
      <alignment vertical="center"/>
    </xf>
    <xf numFmtId="164" fontId="1" fillId="0" borderId="15" xfId="0" applyNumberFormat="1" applyFont="1" applyBorder="1" applyAlignment="1">
      <alignment vertical="center"/>
    </xf>
    <xf numFmtId="9" fontId="1" fillId="2" borderId="16" xfId="0" applyNumberFormat="1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0" fillId="5" borderId="19" xfId="0" applyFill="1" applyBorder="1"/>
    <xf numFmtId="44" fontId="0" fillId="0" borderId="0" xfId="0" applyNumberFormat="1"/>
    <xf numFmtId="44" fontId="0" fillId="0" borderId="0" xfId="1" applyFont="1"/>
    <xf numFmtId="0" fontId="0" fillId="0" borderId="0" xfId="0" applyBorder="1"/>
    <xf numFmtId="44" fontId="1" fillId="0" borderId="0" xfId="1" applyFont="1" applyAlignment="1">
      <alignment horizontal="right" vertical="center"/>
    </xf>
    <xf numFmtId="164" fontId="1" fillId="0" borderId="1" xfId="0" applyNumberFormat="1" applyFont="1" applyBorder="1" applyAlignment="1">
      <alignment vertical="center"/>
    </xf>
    <xf numFmtId="44" fontId="0" fillId="0" borderId="1" xfId="1" applyFont="1" applyBorder="1" applyAlignment="1"/>
    <xf numFmtId="0" fontId="5" fillId="0" borderId="0" xfId="0" applyFont="1" applyAlignment="1">
      <alignment horizontal="left"/>
    </xf>
    <xf numFmtId="164" fontId="2" fillId="0" borderId="20" xfId="0" applyNumberFormat="1" applyFont="1" applyBorder="1" applyAlignment="1">
      <alignment vertical="center"/>
    </xf>
    <xf numFmtId="164" fontId="1" fillId="4" borderId="20" xfId="0" applyNumberFormat="1" applyFont="1" applyFill="1" applyBorder="1" applyAlignment="1">
      <alignment vertical="center"/>
    </xf>
    <xf numFmtId="44" fontId="0" fillId="0" borderId="0" xfId="1" applyFont="1" applyBorder="1" applyAlignment="1"/>
    <xf numFmtId="0" fontId="2" fillId="0" borderId="1" xfId="0" applyFont="1" applyBorder="1" applyAlignment="1">
      <alignment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/>
    </xf>
    <xf numFmtId="0" fontId="2" fillId="0" borderId="21" xfId="0" applyFont="1" applyBorder="1" applyAlignment="1">
      <alignment horizontal="left" vertical="center"/>
    </xf>
    <xf numFmtId="17" fontId="3" fillId="3" borderId="10" xfId="0" applyNumberFormat="1" applyFont="1" applyFill="1" applyBorder="1" applyAlignment="1">
      <alignment horizontal="center" vertical="center" wrapText="1"/>
    </xf>
    <xf numFmtId="17" fontId="3" fillId="3" borderId="11" xfId="0" applyNumberFormat="1" applyFont="1" applyFill="1" applyBorder="1" applyAlignment="1">
      <alignment horizontal="center" vertical="center" wrapText="1"/>
    </xf>
    <xf numFmtId="17" fontId="3" fillId="3" borderId="12" xfId="0" applyNumberFormat="1" applyFont="1" applyFill="1" applyBorder="1" applyAlignment="1">
      <alignment horizontal="center" vertical="center" wrapText="1"/>
    </xf>
    <xf numFmtId="0" fontId="3" fillId="5" borderId="17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4" xfId="0" applyFont="1" applyFill="1" applyBorder="1" applyAlignment="1">
      <alignment horizontal="center" vertical="center"/>
    </xf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Mediano">
      <a:dk1>
        <a:sysClr val="windowText" lastClr="000000"/>
      </a:dk1>
      <a:lt1>
        <a:sysClr val="window" lastClr="FFFFFF"/>
      </a:lt1>
      <a:dk2>
        <a:srgbClr val="775F55"/>
      </a:dk2>
      <a:lt2>
        <a:srgbClr val="EBDDC3"/>
      </a:lt2>
      <a:accent1>
        <a:srgbClr val="94B6D2"/>
      </a:accent1>
      <a:accent2>
        <a:srgbClr val="DD8047"/>
      </a:accent2>
      <a:accent3>
        <a:srgbClr val="A5AB81"/>
      </a:accent3>
      <a:accent4>
        <a:srgbClr val="D8B25C"/>
      </a:accent4>
      <a:accent5>
        <a:srgbClr val="7BA79D"/>
      </a:accent5>
      <a:accent6>
        <a:srgbClr val="968C8C"/>
      </a:accent6>
      <a:hlink>
        <a:srgbClr val="F7B615"/>
      </a:hlink>
      <a:folHlink>
        <a:srgbClr val="704404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Plan10"/>
  <dimension ref="A1:AO39"/>
  <sheetViews>
    <sheetView tabSelected="1" zoomScaleNormal="100" workbookViewId="0">
      <pane xSplit="1" topLeftCell="B1" activePane="topRight" state="frozen"/>
      <selection pane="topRight" activeCell="F42" sqref="F42"/>
    </sheetView>
  </sheetViews>
  <sheetFormatPr defaultRowHeight="15" x14ac:dyDescent="0.25"/>
  <cols>
    <col min="1" max="1" width="27" customWidth="1"/>
    <col min="2" max="2" width="15.140625" hidden="1" customWidth="1"/>
    <col min="3" max="3" width="13.42578125" hidden="1" customWidth="1"/>
    <col min="4" max="4" width="7.5703125" hidden="1" customWidth="1"/>
    <col min="5" max="5" width="14" customWidth="1"/>
    <col min="6" max="6" width="13.42578125" customWidth="1"/>
    <col min="7" max="7" width="7.5703125" customWidth="1"/>
    <col min="8" max="8" width="14.28515625" customWidth="1"/>
    <col min="9" max="9" width="13.42578125" customWidth="1"/>
    <col min="10" max="10" width="7.5703125" customWidth="1"/>
    <col min="11" max="11" width="14" customWidth="1"/>
    <col min="12" max="12" width="13.42578125" customWidth="1"/>
    <col min="13" max="13" width="7.5703125" customWidth="1"/>
    <col min="14" max="14" width="14.5703125" bestFit="1" customWidth="1"/>
    <col min="15" max="15" width="13.42578125" customWidth="1"/>
    <col min="16" max="16" width="7.5703125" customWidth="1"/>
    <col min="17" max="17" width="14.5703125" bestFit="1" customWidth="1"/>
    <col min="18" max="18" width="13.42578125" customWidth="1"/>
    <col min="19" max="19" width="7.5703125" customWidth="1"/>
    <col min="20" max="20" width="14.5703125" bestFit="1" customWidth="1"/>
    <col min="21" max="21" width="13.42578125" customWidth="1"/>
    <col min="22" max="22" width="7.5703125" customWidth="1"/>
    <col min="23" max="23" width="14.85546875" customWidth="1"/>
    <col min="24" max="24" width="13.42578125" customWidth="1"/>
    <col min="25" max="25" width="7.5703125" customWidth="1"/>
    <col min="26" max="26" width="14.85546875" bestFit="1" customWidth="1"/>
    <col min="27" max="27" width="13.42578125" customWidth="1"/>
    <col min="28" max="28" width="7.5703125" customWidth="1"/>
    <col min="29" max="29" width="15.140625" bestFit="1" customWidth="1"/>
    <col min="30" max="30" width="13.42578125" customWidth="1"/>
    <col min="31" max="31" width="7.5703125" customWidth="1"/>
    <col min="32" max="32" width="15.140625" bestFit="1" customWidth="1"/>
    <col min="33" max="33" width="13.42578125" customWidth="1"/>
    <col min="34" max="34" width="7.5703125" customWidth="1"/>
    <col min="35" max="35" width="15.140625" bestFit="1" customWidth="1"/>
    <col min="36" max="36" width="13.42578125" customWidth="1"/>
    <col min="37" max="37" width="7.5703125" customWidth="1"/>
    <col min="38" max="39" width="14.140625" bestFit="1" customWidth="1"/>
    <col min="40" max="40" width="7.5703125" customWidth="1"/>
  </cols>
  <sheetData>
    <row r="1" spans="1:40" ht="15" customHeight="1" thickBot="1" x14ac:dyDescent="0.3">
      <c r="A1" s="9"/>
      <c r="B1" s="33" t="s">
        <v>17</v>
      </c>
      <c r="C1" s="34"/>
      <c r="D1" s="35"/>
      <c r="E1" s="33" t="s">
        <v>18</v>
      </c>
      <c r="F1" s="34"/>
      <c r="G1" s="35"/>
      <c r="H1" s="33" t="s">
        <v>19</v>
      </c>
      <c r="I1" s="34"/>
      <c r="J1" s="35"/>
      <c r="K1" s="33" t="s">
        <v>20</v>
      </c>
      <c r="L1" s="34"/>
      <c r="M1" s="35"/>
      <c r="N1" s="33" t="s">
        <v>21</v>
      </c>
      <c r="O1" s="34"/>
      <c r="P1" s="35"/>
      <c r="Q1" s="33" t="s">
        <v>22</v>
      </c>
      <c r="R1" s="34"/>
      <c r="S1" s="35"/>
      <c r="T1" s="33" t="s">
        <v>23</v>
      </c>
      <c r="U1" s="34"/>
      <c r="V1" s="35"/>
      <c r="W1" s="33" t="s">
        <v>24</v>
      </c>
      <c r="X1" s="34"/>
      <c r="Y1" s="35"/>
      <c r="Z1" s="33" t="s">
        <v>25</v>
      </c>
      <c r="AA1" s="34"/>
      <c r="AB1" s="35"/>
      <c r="AC1" s="33" t="s">
        <v>26</v>
      </c>
      <c r="AD1" s="34"/>
      <c r="AE1" s="35"/>
      <c r="AF1" s="33" t="s">
        <v>27</v>
      </c>
      <c r="AG1" s="34"/>
      <c r="AH1" s="35"/>
      <c r="AI1" s="33" t="s">
        <v>28</v>
      </c>
      <c r="AJ1" s="34"/>
      <c r="AK1" s="35"/>
      <c r="AL1" s="36" t="s">
        <v>29</v>
      </c>
      <c r="AM1" s="37"/>
      <c r="AN1" s="38"/>
    </row>
    <row r="2" spans="1:40" ht="15.75" thickBot="1" x14ac:dyDescent="0.3">
      <c r="A2" s="29" t="s">
        <v>5</v>
      </c>
      <c r="B2" s="10" t="s">
        <v>4</v>
      </c>
      <c r="C2" s="10" t="s">
        <v>32</v>
      </c>
      <c r="D2" s="4"/>
      <c r="E2" s="10" t="s">
        <v>4</v>
      </c>
      <c r="F2" s="10" t="s">
        <v>32</v>
      </c>
      <c r="G2" s="4"/>
      <c r="H2" s="10" t="s">
        <v>4</v>
      </c>
      <c r="I2" s="10" t="s">
        <v>32</v>
      </c>
      <c r="J2" s="4"/>
      <c r="K2" s="10" t="s">
        <v>4</v>
      </c>
      <c r="L2" s="10" t="s">
        <v>32</v>
      </c>
      <c r="M2" s="4"/>
      <c r="N2" s="10" t="s">
        <v>4</v>
      </c>
      <c r="O2" s="10" t="s">
        <v>32</v>
      </c>
      <c r="P2" s="4"/>
      <c r="Q2" s="10" t="s">
        <v>4</v>
      </c>
      <c r="R2" s="10" t="s">
        <v>32</v>
      </c>
      <c r="S2" s="4"/>
      <c r="T2" s="10" t="s">
        <v>4</v>
      </c>
      <c r="U2" s="10" t="s">
        <v>32</v>
      </c>
      <c r="V2" s="4"/>
      <c r="W2" s="10" t="s">
        <v>4</v>
      </c>
      <c r="X2" s="10" t="s">
        <v>32</v>
      </c>
      <c r="Y2" s="4"/>
      <c r="Z2" s="10" t="s">
        <v>4</v>
      </c>
      <c r="AA2" s="10" t="s">
        <v>32</v>
      </c>
      <c r="AB2" s="4"/>
      <c r="AC2" s="10" t="s">
        <v>4</v>
      </c>
      <c r="AD2" s="10" t="s">
        <v>32</v>
      </c>
      <c r="AE2" s="4"/>
      <c r="AF2" s="10" t="s">
        <v>4</v>
      </c>
      <c r="AG2" s="10" t="s">
        <v>32</v>
      </c>
      <c r="AH2" s="4"/>
      <c r="AI2" s="10" t="s">
        <v>4</v>
      </c>
      <c r="AJ2" s="10" t="s">
        <v>32</v>
      </c>
      <c r="AK2" s="4"/>
      <c r="AL2" s="14" t="s">
        <v>4</v>
      </c>
      <c r="AM2" s="15" t="s">
        <v>3</v>
      </c>
      <c r="AN2" s="16"/>
    </row>
    <row r="3" spans="1:40" ht="15.75" thickBot="1" x14ac:dyDescent="0.3">
      <c r="A3" s="32" t="s">
        <v>9</v>
      </c>
      <c r="B3" s="24">
        <v>4710</v>
      </c>
      <c r="C3" s="1">
        <v>4172.26</v>
      </c>
      <c r="D3" s="3">
        <f t="shared" ref="D3:D19" si="0">(C3/B3)-1</f>
        <v>-0.11416985138004243</v>
      </c>
      <c r="E3" s="24">
        <v>4710</v>
      </c>
      <c r="F3" s="1">
        <v>4172.26</v>
      </c>
      <c r="G3" s="3">
        <f t="shared" ref="G3:G19" si="1">(F3/E3)-1</f>
        <v>-0.11416985138004243</v>
      </c>
      <c r="H3" s="24">
        <v>6280</v>
      </c>
      <c r="I3" s="1"/>
      <c r="J3" s="3">
        <f t="shared" ref="J3:J19" si="2">(I3/H3)-1</f>
        <v>-1</v>
      </c>
      <c r="K3" s="24">
        <v>4710</v>
      </c>
      <c r="L3" s="1"/>
      <c r="M3" s="3">
        <f t="shared" ref="M3:M19" si="3">(L3/K3)-1</f>
        <v>-1</v>
      </c>
      <c r="N3" s="24">
        <v>4710</v>
      </c>
      <c r="O3" s="1"/>
      <c r="P3" s="3">
        <f t="shared" ref="P3:P19" si="4">(O3/N3)-1</f>
        <v>-1</v>
      </c>
      <c r="Q3" s="24">
        <v>4710</v>
      </c>
      <c r="R3" s="1"/>
      <c r="S3" s="3">
        <f t="shared" ref="S3:S19" si="5">(R3/Q3)-1</f>
        <v>-1</v>
      </c>
      <c r="T3" s="24">
        <v>4710</v>
      </c>
      <c r="U3" s="1"/>
      <c r="V3" s="3">
        <f t="shared" ref="V3:V19" si="6">(U3/T3)-1</f>
        <v>-1</v>
      </c>
      <c r="W3" s="24">
        <v>4710</v>
      </c>
      <c r="X3" s="1"/>
      <c r="Y3" s="3">
        <f t="shared" ref="Y3:Y19" si="7">(X3/W3)-1</f>
        <v>-1</v>
      </c>
      <c r="Z3" s="24">
        <v>4710</v>
      </c>
      <c r="AA3" s="1"/>
      <c r="AB3" s="3">
        <f t="shared" ref="AB3:AB19" si="8">(AA3/Z3)-1</f>
        <v>-1</v>
      </c>
      <c r="AC3" s="24">
        <v>4710</v>
      </c>
      <c r="AD3" s="1"/>
      <c r="AE3" s="3">
        <f t="shared" ref="AE3:AE19" si="9">(AD3/AC3)-1</f>
        <v>-1</v>
      </c>
      <c r="AF3" s="24">
        <v>7065</v>
      </c>
      <c r="AG3" s="1"/>
      <c r="AH3" s="3">
        <f t="shared" ref="AH3:AH19" si="10">(AG3/AF3)-1</f>
        <v>-1</v>
      </c>
      <c r="AI3" s="24">
        <v>7065</v>
      </c>
      <c r="AJ3" s="1"/>
      <c r="AK3" s="3">
        <f t="shared" ref="AK3:AK19" si="11">(AJ3/AI3)-1</f>
        <v>-1</v>
      </c>
      <c r="AL3" s="1">
        <f t="shared" ref="AL3:AL14" si="12">B3+E3+H3+K3+N3+Q3+T3+W3+Z3+AC3+AF3+AI3</f>
        <v>62800</v>
      </c>
      <c r="AM3" s="1">
        <f t="shared" ref="AM3:AM14" si="13">C3+F3+I3+L3+O3+R3+U3+X3+AA3+AD3+AG3+AJ3</f>
        <v>8344.52</v>
      </c>
      <c r="AN3" s="3">
        <f t="shared" ref="AN3:AN19" si="14">(AM3/AL3)-1</f>
        <v>-0.86712547770700632</v>
      </c>
    </row>
    <row r="4" spans="1:40" ht="15.75" thickBot="1" x14ac:dyDescent="0.3">
      <c r="A4" s="32" t="s">
        <v>10</v>
      </c>
      <c r="B4" s="24">
        <v>1712</v>
      </c>
      <c r="C4" s="1">
        <v>1541.68</v>
      </c>
      <c r="D4" s="3">
        <f t="shared" si="0"/>
        <v>-9.9485981308411131E-2</v>
      </c>
      <c r="E4" s="24">
        <v>1712</v>
      </c>
      <c r="F4" s="1">
        <f>1557.08+2025.21</f>
        <v>3582.29</v>
      </c>
      <c r="G4" s="3">
        <f t="shared" si="1"/>
        <v>1.0924591121495326</v>
      </c>
      <c r="H4" s="24">
        <v>1712</v>
      </c>
      <c r="I4" s="1"/>
      <c r="J4" s="3">
        <f t="shared" si="2"/>
        <v>-1</v>
      </c>
      <c r="K4" s="24">
        <v>1712</v>
      </c>
      <c r="L4" s="1"/>
      <c r="M4" s="3">
        <f t="shared" si="3"/>
        <v>-1</v>
      </c>
      <c r="N4" s="24">
        <v>1712</v>
      </c>
      <c r="O4" s="1"/>
      <c r="P4" s="3">
        <f t="shared" si="4"/>
        <v>-1</v>
      </c>
      <c r="Q4" s="24">
        <v>2282</v>
      </c>
      <c r="R4" s="1"/>
      <c r="S4" s="3">
        <f t="shared" si="5"/>
        <v>-1</v>
      </c>
      <c r="T4" s="24">
        <v>1712</v>
      </c>
      <c r="U4" s="1"/>
      <c r="V4" s="3">
        <f t="shared" si="6"/>
        <v>-1</v>
      </c>
      <c r="W4" s="24">
        <v>1712</v>
      </c>
      <c r="X4" s="1"/>
      <c r="Y4" s="3">
        <f t="shared" si="7"/>
        <v>-1</v>
      </c>
      <c r="Z4" s="24">
        <v>1712</v>
      </c>
      <c r="AA4" s="1"/>
      <c r="AB4" s="3">
        <f t="shared" si="8"/>
        <v>-1</v>
      </c>
      <c r="AC4" s="24">
        <v>1712</v>
      </c>
      <c r="AD4" s="1"/>
      <c r="AE4" s="3">
        <f t="shared" si="9"/>
        <v>-1</v>
      </c>
      <c r="AF4" s="24">
        <v>2568</v>
      </c>
      <c r="AG4" s="1"/>
      <c r="AH4" s="3">
        <f t="shared" si="10"/>
        <v>-1</v>
      </c>
      <c r="AI4" s="24">
        <v>2568</v>
      </c>
      <c r="AJ4" s="1"/>
      <c r="AK4" s="3">
        <f t="shared" si="11"/>
        <v>-1</v>
      </c>
      <c r="AL4" s="1">
        <f t="shared" si="12"/>
        <v>22826</v>
      </c>
      <c r="AM4" s="1">
        <f t="shared" si="13"/>
        <v>5123.97</v>
      </c>
      <c r="AN4" s="3">
        <f t="shared" si="14"/>
        <v>-0.77552045912555856</v>
      </c>
    </row>
    <row r="5" spans="1:40" ht="15.75" thickBot="1" x14ac:dyDescent="0.3">
      <c r="A5" s="32" t="s">
        <v>33</v>
      </c>
      <c r="B5" s="24">
        <v>1824</v>
      </c>
      <c r="C5" s="1">
        <v>1653.38</v>
      </c>
      <c r="D5" s="3">
        <f t="shared" si="0"/>
        <v>-9.3541666666666634E-2</v>
      </c>
      <c r="E5" s="24">
        <v>1824</v>
      </c>
      <c r="F5" s="1">
        <v>1653.38</v>
      </c>
      <c r="G5" s="3">
        <f t="shared" si="1"/>
        <v>-9.3541666666666634E-2</v>
      </c>
      <c r="H5" s="24">
        <v>1824</v>
      </c>
      <c r="I5" s="1"/>
      <c r="J5" s="3">
        <f t="shared" si="2"/>
        <v>-1</v>
      </c>
      <c r="K5" s="24">
        <v>2432</v>
      </c>
      <c r="L5" s="1"/>
      <c r="M5" s="3">
        <f t="shared" si="3"/>
        <v>-1</v>
      </c>
      <c r="N5" s="24">
        <v>1824</v>
      </c>
      <c r="O5" s="1"/>
      <c r="P5" s="3">
        <f t="shared" si="4"/>
        <v>-1</v>
      </c>
      <c r="Q5" s="24">
        <v>1824</v>
      </c>
      <c r="R5" s="1"/>
      <c r="S5" s="3">
        <f t="shared" si="5"/>
        <v>-1</v>
      </c>
      <c r="T5" s="24">
        <v>1824</v>
      </c>
      <c r="U5" s="1"/>
      <c r="V5" s="3">
        <f t="shared" si="6"/>
        <v>-1</v>
      </c>
      <c r="W5" s="24">
        <v>1824</v>
      </c>
      <c r="X5" s="1"/>
      <c r="Y5" s="3">
        <f t="shared" si="7"/>
        <v>-1</v>
      </c>
      <c r="Z5" s="24">
        <v>1824</v>
      </c>
      <c r="AA5" s="1"/>
      <c r="AB5" s="3">
        <f t="shared" si="8"/>
        <v>-1</v>
      </c>
      <c r="AC5" s="24">
        <v>1824</v>
      </c>
      <c r="AD5" s="1"/>
      <c r="AE5" s="3">
        <f t="shared" si="9"/>
        <v>-1</v>
      </c>
      <c r="AF5" s="24">
        <v>2740</v>
      </c>
      <c r="AG5" s="1"/>
      <c r="AH5" s="3">
        <f t="shared" si="10"/>
        <v>-1</v>
      </c>
      <c r="AI5" s="24">
        <v>2740</v>
      </c>
      <c r="AJ5" s="1"/>
      <c r="AK5" s="3">
        <f t="shared" si="11"/>
        <v>-1</v>
      </c>
      <c r="AL5" s="1">
        <f t="shared" si="12"/>
        <v>24328</v>
      </c>
      <c r="AM5" s="1">
        <f t="shared" si="13"/>
        <v>3306.76</v>
      </c>
      <c r="AN5" s="3">
        <f t="shared" si="14"/>
        <v>-0.86407596185465307</v>
      </c>
    </row>
    <row r="6" spans="1:40" ht="15.75" thickBot="1" x14ac:dyDescent="0.3">
      <c r="A6" s="32" t="s">
        <v>2</v>
      </c>
      <c r="B6" s="24">
        <v>1600</v>
      </c>
      <c r="C6" s="1">
        <v>1490.27</v>
      </c>
      <c r="D6" s="3">
        <f t="shared" si="0"/>
        <v>-6.8581250000000038E-2</v>
      </c>
      <c r="E6" s="24">
        <v>1600</v>
      </c>
      <c r="F6" s="1">
        <v>1490.27</v>
      </c>
      <c r="G6" s="3">
        <f t="shared" si="1"/>
        <v>-6.8581250000000038E-2</v>
      </c>
      <c r="H6" s="24">
        <v>1600</v>
      </c>
      <c r="I6" s="1"/>
      <c r="J6" s="3">
        <f t="shared" si="2"/>
        <v>-1</v>
      </c>
      <c r="K6" s="24">
        <v>1600</v>
      </c>
      <c r="L6" s="1"/>
      <c r="M6" s="3">
        <f t="shared" si="3"/>
        <v>-1</v>
      </c>
      <c r="N6" s="24">
        <v>1600</v>
      </c>
      <c r="O6" s="1"/>
      <c r="P6" s="3">
        <f t="shared" si="4"/>
        <v>-1</v>
      </c>
      <c r="Q6" s="24">
        <v>1600</v>
      </c>
      <c r="R6" s="1"/>
      <c r="S6" s="3">
        <f t="shared" si="5"/>
        <v>-1</v>
      </c>
      <c r="T6" s="24">
        <v>1600</v>
      </c>
      <c r="U6" s="1"/>
      <c r="V6" s="3">
        <f t="shared" si="6"/>
        <v>-1</v>
      </c>
      <c r="W6" s="24">
        <v>1600</v>
      </c>
      <c r="X6" s="1"/>
      <c r="Y6" s="3">
        <f t="shared" si="7"/>
        <v>-1</v>
      </c>
      <c r="Z6" s="24">
        <v>1600</v>
      </c>
      <c r="AA6" s="1"/>
      <c r="AB6" s="3">
        <f t="shared" si="8"/>
        <v>-1</v>
      </c>
      <c r="AC6" s="24">
        <v>1600</v>
      </c>
      <c r="AD6" s="1"/>
      <c r="AE6" s="3">
        <f t="shared" si="9"/>
        <v>-1</v>
      </c>
      <c r="AF6" s="24">
        <v>2400</v>
      </c>
      <c r="AG6" s="1"/>
      <c r="AH6" s="3">
        <f t="shared" si="10"/>
        <v>-1</v>
      </c>
      <c r="AI6" s="24">
        <v>2400</v>
      </c>
      <c r="AJ6" s="1"/>
      <c r="AK6" s="3">
        <f t="shared" si="11"/>
        <v>-1</v>
      </c>
      <c r="AL6" s="1">
        <f t="shared" si="12"/>
        <v>20800</v>
      </c>
      <c r="AM6" s="1">
        <f t="shared" si="13"/>
        <v>2980.54</v>
      </c>
      <c r="AN6" s="3">
        <f t="shared" si="14"/>
        <v>-0.85670480769230772</v>
      </c>
    </row>
    <row r="7" spans="1:40" ht="15.75" customHeight="1" thickBot="1" x14ac:dyDescent="0.3">
      <c r="A7" s="32" t="s">
        <v>7</v>
      </c>
      <c r="B7" s="24">
        <v>2550</v>
      </c>
      <c r="C7" s="1">
        <v>2415.83</v>
      </c>
      <c r="D7" s="3">
        <f t="shared" si="0"/>
        <v>-5.2615686274509854E-2</v>
      </c>
      <c r="E7" s="24">
        <v>2550</v>
      </c>
      <c r="F7" s="1">
        <v>2415.83</v>
      </c>
      <c r="G7" s="3">
        <f t="shared" si="1"/>
        <v>-5.2615686274509854E-2</v>
      </c>
      <c r="H7" s="24">
        <v>2550</v>
      </c>
      <c r="I7" s="1"/>
      <c r="J7" s="3">
        <f t="shared" si="2"/>
        <v>-1</v>
      </c>
      <c r="K7" s="24">
        <v>2550</v>
      </c>
      <c r="L7" s="1"/>
      <c r="M7" s="3">
        <f t="shared" si="3"/>
        <v>-1</v>
      </c>
      <c r="N7" s="24">
        <v>2550</v>
      </c>
      <c r="O7" s="1"/>
      <c r="P7" s="3">
        <f t="shared" si="4"/>
        <v>-1</v>
      </c>
      <c r="Q7" s="24">
        <v>2550</v>
      </c>
      <c r="R7" s="1"/>
      <c r="S7" s="3">
        <f t="shared" si="5"/>
        <v>-1</v>
      </c>
      <c r="T7" s="24">
        <v>2550</v>
      </c>
      <c r="U7" s="1"/>
      <c r="V7" s="3">
        <f t="shared" si="6"/>
        <v>-1</v>
      </c>
      <c r="W7" s="24">
        <v>2550</v>
      </c>
      <c r="X7" s="1"/>
      <c r="Y7" s="3">
        <f t="shared" si="7"/>
        <v>-1</v>
      </c>
      <c r="Z7" s="24">
        <v>3400</v>
      </c>
      <c r="AA7" s="1"/>
      <c r="AB7" s="3">
        <f t="shared" si="8"/>
        <v>-1</v>
      </c>
      <c r="AC7" s="24">
        <v>2550</v>
      </c>
      <c r="AD7" s="1"/>
      <c r="AE7" s="3">
        <f t="shared" si="9"/>
        <v>-1</v>
      </c>
      <c r="AF7" s="24">
        <v>3825</v>
      </c>
      <c r="AG7" s="1"/>
      <c r="AH7" s="3">
        <f t="shared" si="10"/>
        <v>-1</v>
      </c>
      <c r="AI7" s="24">
        <v>3825</v>
      </c>
      <c r="AJ7" s="1"/>
      <c r="AK7" s="3">
        <f t="shared" si="11"/>
        <v>-1</v>
      </c>
      <c r="AL7" s="1">
        <f t="shared" si="12"/>
        <v>34000</v>
      </c>
      <c r="AM7" s="1">
        <f t="shared" si="13"/>
        <v>4831.66</v>
      </c>
      <c r="AN7" s="3">
        <f t="shared" si="14"/>
        <v>-0.85789235294117649</v>
      </c>
    </row>
    <row r="8" spans="1:40" ht="15.75" thickBot="1" x14ac:dyDescent="0.3">
      <c r="A8" s="27" t="s">
        <v>30</v>
      </c>
      <c r="B8" s="24">
        <v>1655</v>
      </c>
      <c r="C8" s="1">
        <v>1404</v>
      </c>
      <c r="D8" s="3">
        <f t="shared" si="0"/>
        <v>-0.1516616314199396</v>
      </c>
      <c r="E8" s="24">
        <v>1655</v>
      </c>
      <c r="F8" s="1">
        <v>1407</v>
      </c>
      <c r="G8" s="3">
        <f t="shared" si="1"/>
        <v>-0.14984894259818726</v>
      </c>
      <c r="H8" s="24">
        <v>1655</v>
      </c>
      <c r="I8" s="1"/>
      <c r="J8" s="3">
        <f t="shared" si="2"/>
        <v>-1</v>
      </c>
      <c r="K8" s="24">
        <v>1655</v>
      </c>
      <c r="L8" s="1"/>
      <c r="M8" s="3">
        <f t="shared" si="3"/>
        <v>-1</v>
      </c>
      <c r="N8" s="24">
        <v>1655</v>
      </c>
      <c r="O8" s="1"/>
      <c r="P8" s="3">
        <f t="shared" si="4"/>
        <v>-1</v>
      </c>
      <c r="Q8" s="24">
        <v>1655</v>
      </c>
      <c r="R8" s="1"/>
      <c r="S8" s="3">
        <f t="shared" si="5"/>
        <v>-1</v>
      </c>
      <c r="T8" s="24">
        <v>1655</v>
      </c>
      <c r="U8" s="1"/>
      <c r="V8" s="3">
        <f t="shared" si="6"/>
        <v>-1</v>
      </c>
      <c r="W8" s="24">
        <v>1655</v>
      </c>
      <c r="X8" s="1"/>
      <c r="Y8" s="3">
        <f t="shared" si="7"/>
        <v>-1</v>
      </c>
      <c r="Z8" s="24">
        <v>1655</v>
      </c>
      <c r="AA8" s="1"/>
      <c r="AB8" s="3">
        <f t="shared" si="8"/>
        <v>-1</v>
      </c>
      <c r="AC8" s="24">
        <v>1655</v>
      </c>
      <c r="AD8" s="1"/>
      <c r="AE8" s="3">
        <f t="shared" si="9"/>
        <v>-1</v>
      </c>
      <c r="AF8" s="24">
        <v>1655</v>
      </c>
      <c r="AG8" s="1"/>
      <c r="AH8" s="3">
        <f t="shared" si="10"/>
        <v>-1</v>
      </c>
      <c r="AI8" s="24">
        <v>1655</v>
      </c>
      <c r="AJ8" s="1"/>
      <c r="AK8" s="3">
        <f t="shared" si="11"/>
        <v>-1</v>
      </c>
      <c r="AL8" s="1">
        <f t="shared" si="12"/>
        <v>19860</v>
      </c>
      <c r="AM8" s="1">
        <f t="shared" si="13"/>
        <v>2811</v>
      </c>
      <c r="AN8" s="3">
        <f t="shared" si="14"/>
        <v>-0.85845921450151064</v>
      </c>
    </row>
    <row r="9" spans="1:40" ht="15.75" thickBot="1" x14ac:dyDescent="0.3">
      <c r="A9" s="27" t="s">
        <v>8</v>
      </c>
      <c r="B9" s="24">
        <v>370</v>
      </c>
      <c r="C9" s="1">
        <f>294+84</f>
        <v>378</v>
      </c>
      <c r="D9" s="3">
        <f t="shared" si="0"/>
        <v>2.1621621621621623E-2</v>
      </c>
      <c r="E9" s="24">
        <v>370</v>
      </c>
      <c r="F9" s="1">
        <v>279.3</v>
      </c>
      <c r="G9" s="3">
        <f t="shared" si="1"/>
        <v>-0.24513513513513507</v>
      </c>
      <c r="H9" s="24">
        <v>370</v>
      </c>
      <c r="I9" s="1"/>
      <c r="J9" s="3">
        <f t="shared" si="2"/>
        <v>-1</v>
      </c>
      <c r="K9" s="24">
        <v>370</v>
      </c>
      <c r="L9" s="1"/>
      <c r="M9" s="3">
        <f t="shared" si="3"/>
        <v>-1</v>
      </c>
      <c r="N9" s="24">
        <v>370</v>
      </c>
      <c r="O9" s="1"/>
      <c r="P9" s="3">
        <f t="shared" si="4"/>
        <v>-1</v>
      </c>
      <c r="Q9" s="24">
        <v>370</v>
      </c>
      <c r="R9" s="1"/>
      <c r="S9" s="3">
        <f t="shared" si="5"/>
        <v>-1</v>
      </c>
      <c r="T9" s="24">
        <v>370</v>
      </c>
      <c r="U9" s="1"/>
      <c r="V9" s="3">
        <f t="shared" si="6"/>
        <v>-1</v>
      </c>
      <c r="W9" s="24">
        <v>370</v>
      </c>
      <c r="X9" s="1"/>
      <c r="Y9" s="3">
        <f t="shared" si="7"/>
        <v>-1</v>
      </c>
      <c r="Z9" s="24">
        <v>370</v>
      </c>
      <c r="AA9" s="1"/>
      <c r="AB9" s="3">
        <f t="shared" si="8"/>
        <v>-1</v>
      </c>
      <c r="AC9" s="24">
        <v>370</v>
      </c>
      <c r="AD9" s="1"/>
      <c r="AE9" s="3">
        <f t="shared" si="9"/>
        <v>-1</v>
      </c>
      <c r="AF9" s="24">
        <v>370</v>
      </c>
      <c r="AG9" s="1"/>
      <c r="AH9" s="3">
        <f t="shared" si="10"/>
        <v>-1</v>
      </c>
      <c r="AI9" s="24">
        <v>370</v>
      </c>
      <c r="AJ9" s="1"/>
      <c r="AK9" s="3">
        <f t="shared" si="11"/>
        <v>-1</v>
      </c>
      <c r="AL9" s="1">
        <f t="shared" si="12"/>
        <v>4440</v>
      </c>
      <c r="AM9" s="1">
        <f t="shared" si="13"/>
        <v>657.3</v>
      </c>
      <c r="AN9" s="3">
        <f t="shared" si="14"/>
        <v>-0.8519594594594595</v>
      </c>
    </row>
    <row r="10" spans="1:40" ht="15.75" thickBot="1" x14ac:dyDescent="0.3">
      <c r="A10" s="27" t="s">
        <v>11</v>
      </c>
      <c r="B10" s="24">
        <v>220</v>
      </c>
      <c r="C10" s="1">
        <v>219.92</v>
      </c>
      <c r="D10" s="3">
        <f t="shared" si="0"/>
        <v>-3.636363636364548E-4</v>
      </c>
      <c r="E10" s="24">
        <v>220</v>
      </c>
      <c r="F10" s="1">
        <v>221.99</v>
      </c>
      <c r="G10" s="3">
        <f t="shared" si="1"/>
        <v>9.0454545454545787E-3</v>
      </c>
      <c r="H10" s="24">
        <v>220</v>
      </c>
      <c r="I10" s="1"/>
      <c r="J10" s="3">
        <f t="shared" si="2"/>
        <v>-1</v>
      </c>
      <c r="K10" s="24">
        <v>220</v>
      </c>
      <c r="L10" s="1"/>
      <c r="M10" s="3">
        <f t="shared" si="3"/>
        <v>-1</v>
      </c>
      <c r="N10" s="24">
        <v>220</v>
      </c>
      <c r="O10" s="1"/>
      <c r="P10" s="3">
        <f t="shared" si="4"/>
        <v>-1</v>
      </c>
      <c r="Q10" s="24">
        <v>220</v>
      </c>
      <c r="R10" s="1"/>
      <c r="S10" s="3">
        <f t="shared" si="5"/>
        <v>-1</v>
      </c>
      <c r="T10" s="24">
        <v>220</v>
      </c>
      <c r="U10" s="1"/>
      <c r="V10" s="3">
        <f t="shared" si="6"/>
        <v>-1</v>
      </c>
      <c r="W10" s="24">
        <v>220</v>
      </c>
      <c r="X10" s="1"/>
      <c r="Y10" s="3">
        <f t="shared" si="7"/>
        <v>-1</v>
      </c>
      <c r="Z10" s="24">
        <v>220</v>
      </c>
      <c r="AA10" s="1"/>
      <c r="AB10" s="3">
        <f t="shared" si="8"/>
        <v>-1</v>
      </c>
      <c r="AC10" s="24">
        <v>220</v>
      </c>
      <c r="AD10" s="1"/>
      <c r="AE10" s="3">
        <f t="shared" si="9"/>
        <v>-1</v>
      </c>
      <c r="AF10" s="24">
        <v>220</v>
      </c>
      <c r="AG10" s="1"/>
      <c r="AH10" s="3">
        <f t="shared" si="10"/>
        <v>-1</v>
      </c>
      <c r="AI10" s="24">
        <v>220</v>
      </c>
      <c r="AJ10" s="1"/>
      <c r="AK10" s="3">
        <f t="shared" si="11"/>
        <v>-1</v>
      </c>
      <c r="AL10" s="1">
        <f t="shared" si="12"/>
        <v>2640</v>
      </c>
      <c r="AM10" s="1">
        <f t="shared" si="13"/>
        <v>441.90999999999997</v>
      </c>
      <c r="AN10" s="3">
        <f t="shared" si="14"/>
        <v>-0.83260984848484854</v>
      </c>
    </row>
    <row r="11" spans="1:40" ht="15.75" thickBot="1" x14ac:dyDescent="0.3">
      <c r="A11" s="27" t="s">
        <v>16</v>
      </c>
      <c r="B11" s="24">
        <v>110</v>
      </c>
      <c r="C11" s="1"/>
      <c r="D11" s="3">
        <f t="shared" si="0"/>
        <v>-1</v>
      </c>
      <c r="E11" s="24">
        <v>110</v>
      </c>
      <c r="F11" s="1"/>
      <c r="G11" s="3">
        <f t="shared" si="1"/>
        <v>-1</v>
      </c>
      <c r="H11" s="24">
        <v>110</v>
      </c>
      <c r="I11" s="1"/>
      <c r="J11" s="3">
        <f t="shared" si="2"/>
        <v>-1</v>
      </c>
      <c r="K11" s="24">
        <v>110</v>
      </c>
      <c r="L11" s="1"/>
      <c r="M11" s="3">
        <f t="shared" si="3"/>
        <v>-1</v>
      </c>
      <c r="N11" s="24">
        <v>110</v>
      </c>
      <c r="O11" s="1"/>
      <c r="P11" s="3">
        <f t="shared" si="4"/>
        <v>-1</v>
      </c>
      <c r="Q11" s="24">
        <v>110</v>
      </c>
      <c r="R11" s="1"/>
      <c r="S11" s="3">
        <f t="shared" si="5"/>
        <v>-1</v>
      </c>
      <c r="T11" s="24">
        <v>110</v>
      </c>
      <c r="U11" s="1"/>
      <c r="V11" s="3">
        <f t="shared" si="6"/>
        <v>-1</v>
      </c>
      <c r="W11" s="24">
        <v>110</v>
      </c>
      <c r="X11" s="1"/>
      <c r="Y11" s="3">
        <f t="shared" si="7"/>
        <v>-1</v>
      </c>
      <c r="Z11" s="24">
        <v>110</v>
      </c>
      <c r="AA11" s="1"/>
      <c r="AB11" s="3">
        <f t="shared" si="8"/>
        <v>-1</v>
      </c>
      <c r="AC11" s="24">
        <v>110</v>
      </c>
      <c r="AD11" s="1"/>
      <c r="AE11" s="3">
        <f t="shared" si="9"/>
        <v>-1</v>
      </c>
      <c r="AF11" s="24">
        <v>110</v>
      </c>
      <c r="AG11" s="1"/>
      <c r="AH11" s="3">
        <f t="shared" si="10"/>
        <v>-1</v>
      </c>
      <c r="AI11" s="24">
        <v>110</v>
      </c>
      <c r="AJ11" s="1"/>
      <c r="AK11" s="3">
        <f t="shared" si="11"/>
        <v>-1</v>
      </c>
      <c r="AL11" s="1">
        <f t="shared" si="12"/>
        <v>1320</v>
      </c>
      <c r="AM11" s="1">
        <f t="shared" si="13"/>
        <v>0</v>
      </c>
      <c r="AN11" s="3">
        <f t="shared" si="14"/>
        <v>-1</v>
      </c>
    </row>
    <row r="12" spans="1:40" ht="15" customHeight="1" thickBot="1" x14ac:dyDescent="0.3">
      <c r="A12" s="27" t="s">
        <v>41</v>
      </c>
      <c r="B12" s="24">
        <f>463+13474</f>
        <v>13937</v>
      </c>
      <c r="C12" s="1"/>
      <c r="D12" s="3">
        <f t="shared" si="0"/>
        <v>-1</v>
      </c>
      <c r="E12" s="24">
        <v>463</v>
      </c>
      <c r="F12" s="1"/>
      <c r="G12" s="3">
        <f t="shared" si="1"/>
        <v>-1</v>
      </c>
      <c r="H12" s="24">
        <v>463</v>
      </c>
      <c r="I12" s="1"/>
      <c r="J12" s="3">
        <f t="shared" si="2"/>
        <v>-1</v>
      </c>
      <c r="K12" s="24">
        <v>463</v>
      </c>
      <c r="L12" s="1"/>
      <c r="M12" s="3">
        <f t="shared" si="3"/>
        <v>-1</v>
      </c>
      <c r="N12" s="24">
        <v>463</v>
      </c>
      <c r="O12" s="1"/>
      <c r="P12" s="3">
        <f t="shared" si="4"/>
        <v>-1</v>
      </c>
      <c r="Q12" s="24">
        <v>463</v>
      </c>
      <c r="R12" s="1"/>
      <c r="S12" s="3">
        <f t="shared" si="5"/>
        <v>-1</v>
      </c>
      <c r="T12" s="24">
        <v>463</v>
      </c>
      <c r="U12" s="1"/>
      <c r="V12" s="3">
        <f t="shared" si="6"/>
        <v>-1</v>
      </c>
      <c r="W12" s="24">
        <v>463</v>
      </c>
      <c r="X12" s="1"/>
      <c r="Y12" s="3">
        <f t="shared" si="7"/>
        <v>-1</v>
      </c>
      <c r="Z12" s="24">
        <v>463</v>
      </c>
      <c r="AA12" s="1"/>
      <c r="AB12" s="3">
        <f t="shared" si="8"/>
        <v>-1</v>
      </c>
      <c r="AC12" s="24">
        <v>463</v>
      </c>
      <c r="AD12" s="1"/>
      <c r="AE12" s="3">
        <f t="shared" si="9"/>
        <v>-1</v>
      </c>
      <c r="AF12" s="24">
        <v>463</v>
      </c>
      <c r="AG12" s="1"/>
      <c r="AH12" s="3">
        <f t="shared" si="10"/>
        <v>-1</v>
      </c>
      <c r="AI12" s="24">
        <v>463</v>
      </c>
      <c r="AJ12" s="1"/>
      <c r="AK12" s="3">
        <f t="shared" si="11"/>
        <v>-1</v>
      </c>
      <c r="AL12" s="1">
        <f t="shared" si="12"/>
        <v>19030</v>
      </c>
      <c r="AM12" s="1">
        <f t="shared" si="13"/>
        <v>0</v>
      </c>
      <c r="AN12" s="3">
        <f t="shared" si="14"/>
        <v>-1</v>
      </c>
    </row>
    <row r="13" spans="1:40" ht="15.75" thickBot="1" x14ac:dyDescent="0.3">
      <c r="A13" s="30" t="s">
        <v>1</v>
      </c>
      <c r="B13" s="24">
        <v>1325</v>
      </c>
      <c r="C13" s="1">
        <v>974.69</v>
      </c>
      <c r="D13" s="3">
        <f t="shared" si="0"/>
        <v>-0.26438490566037731</v>
      </c>
      <c r="E13" s="24">
        <v>1325</v>
      </c>
      <c r="F13" s="1">
        <v>974.69</v>
      </c>
      <c r="G13" s="3">
        <f t="shared" si="1"/>
        <v>-0.26438490566037731</v>
      </c>
      <c r="H13" s="24">
        <v>1325</v>
      </c>
      <c r="I13" s="1"/>
      <c r="J13" s="3">
        <f t="shared" si="2"/>
        <v>-1</v>
      </c>
      <c r="K13" s="24">
        <v>1325</v>
      </c>
      <c r="L13" s="1"/>
      <c r="M13" s="3">
        <f t="shared" si="3"/>
        <v>-1</v>
      </c>
      <c r="N13" s="24">
        <v>1325</v>
      </c>
      <c r="O13" s="1"/>
      <c r="P13" s="3">
        <f t="shared" si="4"/>
        <v>-1</v>
      </c>
      <c r="Q13" s="24">
        <v>1325</v>
      </c>
      <c r="R13" s="1"/>
      <c r="S13" s="3">
        <f t="shared" si="5"/>
        <v>-1</v>
      </c>
      <c r="T13" s="24">
        <v>1325</v>
      </c>
      <c r="U13" s="1"/>
      <c r="V13" s="3">
        <f t="shared" si="6"/>
        <v>-1</v>
      </c>
      <c r="W13" s="24">
        <v>1325</v>
      </c>
      <c r="X13" s="1"/>
      <c r="Y13" s="3">
        <f t="shared" si="7"/>
        <v>-1</v>
      </c>
      <c r="Z13" s="24">
        <v>1325</v>
      </c>
      <c r="AA13" s="1"/>
      <c r="AB13" s="3">
        <f t="shared" si="8"/>
        <v>-1</v>
      </c>
      <c r="AC13" s="24">
        <v>1325</v>
      </c>
      <c r="AD13" s="1"/>
      <c r="AE13" s="3">
        <f t="shared" si="9"/>
        <v>-1</v>
      </c>
      <c r="AF13" s="24">
        <v>1325</v>
      </c>
      <c r="AG13" s="1"/>
      <c r="AH13" s="3">
        <f t="shared" si="10"/>
        <v>-1</v>
      </c>
      <c r="AI13" s="24">
        <v>1325</v>
      </c>
      <c r="AJ13" s="1"/>
      <c r="AK13" s="3">
        <f t="shared" si="11"/>
        <v>-1</v>
      </c>
      <c r="AL13" s="1">
        <f t="shared" si="12"/>
        <v>15900</v>
      </c>
      <c r="AM13" s="1">
        <f t="shared" si="13"/>
        <v>1949.38</v>
      </c>
      <c r="AN13" s="3">
        <f t="shared" si="14"/>
        <v>-0.87739748427672959</v>
      </c>
    </row>
    <row r="14" spans="1:40" ht="15.75" thickBot="1" x14ac:dyDescent="0.3">
      <c r="A14" s="27" t="s">
        <v>0</v>
      </c>
      <c r="B14" s="24">
        <v>1325</v>
      </c>
      <c r="C14" s="1">
        <v>971.21</v>
      </c>
      <c r="D14" s="3">
        <f t="shared" si="0"/>
        <v>-0.26701132075471701</v>
      </c>
      <c r="E14" s="24">
        <v>1325</v>
      </c>
      <c r="F14" s="1">
        <v>971.21</v>
      </c>
      <c r="G14" s="3">
        <f t="shared" si="1"/>
        <v>-0.26701132075471701</v>
      </c>
      <c r="H14" s="24">
        <v>1325</v>
      </c>
      <c r="I14" s="1"/>
      <c r="J14" s="3">
        <f t="shared" si="2"/>
        <v>-1</v>
      </c>
      <c r="K14" s="24">
        <v>1325</v>
      </c>
      <c r="L14" s="1"/>
      <c r="M14" s="3">
        <f t="shared" si="3"/>
        <v>-1</v>
      </c>
      <c r="N14" s="24">
        <v>1325</v>
      </c>
      <c r="O14" s="1"/>
      <c r="P14" s="3">
        <f t="shared" si="4"/>
        <v>-1</v>
      </c>
      <c r="Q14" s="24">
        <v>1325</v>
      </c>
      <c r="R14" s="1"/>
      <c r="S14" s="3">
        <f t="shared" si="5"/>
        <v>-1</v>
      </c>
      <c r="T14" s="24">
        <v>1325</v>
      </c>
      <c r="U14" s="1"/>
      <c r="V14" s="3">
        <f t="shared" si="6"/>
        <v>-1</v>
      </c>
      <c r="W14" s="24">
        <v>1325</v>
      </c>
      <c r="X14" s="1"/>
      <c r="Y14" s="3">
        <f t="shared" si="7"/>
        <v>-1</v>
      </c>
      <c r="Z14" s="24">
        <v>1325</v>
      </c>
      <c r="AA14" s="1"/>
      <c r="AB14" s="3">
        <f t="shared" si="8"/>
        <v>-1</v>
      </c>
      <c r="AC14" s="24">
        <v>1325</v>
      </c>
      <c r="AD14" s="1"/>
      <c r="AE14" s="3">
        <f t="shared" si="9"/>
        <v>-1</v>
      </c>
      <c r="AF14" s="24">
        <v>1325</v>
      </c>
      <c r="AG14" s="1"/>
      <c r="AH14" s="3">
        <f t="shared" si="10"/>
        <v>-1</v>
      </c>
      <c r="AI14" s="24">
        <v>1325</v>
      </c>
      <c r="AJ14" s="1"/>
      <c r="AK14" s="3">
        <f t="shared" si="11"/>
        <v>-1</v>
      </c>
      <c r="AL14" s="1">
        <f t="shared" si="12"/>
        <v>15900</v>
      </c>
      <c r="AM14" s="1">
        <f t="shared" si="13"/>
        <v>1942.42</v>
      </c>
      <c r="AN14" s="3">
        <f t="shared" si="14"/>
        <v>-0.87783522012578619</v>
      </c>
    </row>
    <row r="15" spans="1:40" ht="15" customHeight="1" thickBot="1" x14ac:dyDescent="0.3">
      <c r="A15" s="28" t="s">
        <v>15</v>
      </c>
      <c r="B15" s="25">
        <f>SUM(B3:B14)</f>
        <v>31338</v>
      </c>
      <c r="C15" s="11">
        <f>SUM(C3:C14)</f>
        <v>15221.240000000002</v>
      </c>
      <c r="D15" s="3">
        <f t="shared" si="0"/>
        <v>-0.51428808475333454</v>
      </c>
      <c r="E15" s="25">
        <f>SUM(E3:E14)</f>
        <v>17864</v>
      </c>
      <c r="F15" s="11">
        <f>SUM(F3:F14)</f>
        <v>17168.22</v>
      </c>
      <c r="G15" s="3">
        <f t="shared" si="1"/>
        <v>-3.8948723690102938E-2</v>
      </c>
      <c r="H15" s="25">
        <f>SUM(H3:H14)</f>
        <v>19434</v>
      </c>
      <c r="I15" s="11">
        <f>SUM(I3:I14)</f>
        <v>0</v>
      </c>
      <c r="J15" s="3">
        <f t="shared" si="2"/>
        <v>-1</v>
      </c>
      <c r="K15" s="25">
        <f>SUM(K3:K14)</f>
        <v>18472</v>
      </c>
      <c r="L15" s="11">
        <f>SUM(L3:L14)</f>
        <v>0</v>
      </c>
      <c r="M15" s="3">
        <f t="shared" si="3"/>
        <v>-1</v>
      </c>
      <c r="N15" s="25">
        <f>SUM(N3:N14)</f>
        <v>17864</v>
      </c>
      <c r="O15" s="11">
        <f>SUM(O3:O14)</f>
        <v>0</v>
      </c>
      <c r="P15" s="3">
        <f t="shared" si="4"/>
        <v>-1</v>
      </c>
      <c r="Q15" s="25">
        <f>SUM(Q3:Q14)</f>
        <v>18434</v>
      </c>
      <c r="R15" s="11">
        <f>SUM(R3:R14)</f>
        <v>0</v>
      </c>
      <c r="S15" s="3">
        <f t="shared" si="5"/>
        <v>-1</v>
      </c>
      <c r="T15" s="25">
        <f>SUM(T3:T14)</f>
        <v>17864</v>
      </c>
      <c r="U15" s="11">
        <f>SUM(U3:U14)</f>
        <v>0</v>
      </c>
      <c r="V15" s="3">
        <f t="shared" si="6"/>
        <v>-1</v>
      </c>
      <c r="W15" s="25">
        <f>SUM(W3:W14)</f>
        <v>17864</v>
      </c>
      <c r="X15" s="11">
        <f>SUM(X3:X14)</f>
        <v>0</v>
      </c>
      <c r="Y15" s="3">
        <f t="shared" si="7"/>
        <v>-1</v>
      </c>
      <c r="Z15" s="25">
        <f>SUM(Z3:Z14)</f>
        <v>18714</v>
      </c>
      <c r="AA15" s="11">
        <f>SUM(AA3:AA14)</f>
        <v>0</v>
      </c>
      <c r="AB15" s="3">
        <f t="shared" si="8"/>
        <v>-1</v>
      </c>
      <c r="AC15" s="25">
        <f>SUM(AC3:AC14)</f>
        <v>17864</v>
      </c>
      <c r="AD15" s="11">
        <f>SUM(AD3:AD14)</f>
        <v>0</v>
      </c>
      <c r="AE15" s="3">
        <f t="shared" si="9"/>
        <v>-1</v>
      </c>
      <c r="AF15" s="25">
        <f>SUM(AF3:AF14)</f>
        <v>24066</v>
      </c>
      <c r="AG15" s="11">
        <f>SUM(AG3:AG14)</f>
        <v>0</v>
      </c>
      <c r="AH15" s="3">
        <f t="shared" si="10"/>
        <v>-1</v>
      </c>
      <c r="AI15" s="25">
        <f>SUM(AI3:AI14)</f>
        <v>24066</v>
      </c>
      <c r="AJ15" s="11">
        <f>SUM(AJ3:AJ14)</f>
        <v>0</v>
      </c>
      <c r="AK15" s="3">
        <f t="shared" si="11"/>
        <v>-1</v>
      </c>
      <c r="AL15" s="11">
        <f>SUM(AL3:AL14)</f>
        <v>243844</v>
      </c>
      <c r="AM15" s="2">
        <f>SUM(AM3:AM14)</f>
        <v>32389.46</v>
      </c>
      <c r="AN15" s="3">
        <f t="shared" si="14"/>
        <v>-0.86717138826462814</v>
      </c>
    </row>
    <row r="16" spans="1:40" ht="15" customHeight="1" thickBot="1" x14ac:dyDescent="0.3">
      <c r="A16" s="27" t="s">
        <v>12</v>
      </c>
      <c r="B16" s="24">
        <v>4150</v>
      </c>
      <c r="C16" s="1">
        <f>2309.97+1661.75</f>
        <v>3971.72</v>
      </c>
      <c r="D16" s="3">
        <f t="shared" si="0"/>
        <v>-4.2959036144578411E-2</v>
      </c>
      <c r="E16" s="24">
        <v>4150</v>
      </c>
      <c r="F16" s="1">
        <f>2093.08+1774.14</f>
        <v>3867.2200000000003</v>
      </c>
      <c r="G16" s="3">
        <f t="shared" si="1"/>
        <v>-6.8139759036144554E-2</v>
      </c>
      <c r="H16" s="24">
        <v>4150</v>
      </c>
      <c r="I16" s="1"/>
      <c r="J16" s="3">
        <f t="shared" si="2"/>
        <v>-1</v>
      </c>
      <c r="K16" s="24">
        <v>4150</v>
      </c>
      <c r="L16" s="1"/>
      <c r="M16" s="3">
        <f t="shared" si="3"/>
        <v>-1</v>
      </c>
      <c r="N16" s="24">
        <v>4150</v>
      </c>
      <c r="O16" s="1"/>
      <c r="P16" s="3">
        <f t="shared" si="4"/>
        <v>-1</v>
      </c>
      <c r="Q16" s="24">
        <v>4150</v>
      </c>
      <c r="R16" s="1"/>
      <c r="S16" s="3">
        <f t="shared" si="5"/>
        <v>-1</v>
      </c>
      <c r="T16" s="24">
        <v>4150</v>
      </c>
      <c r="U16" s="1"/>
      <c r="V16" s="3">
        <f t="shared" si="6"/>
        <v>-1</v>
      </c>
      <c r="W16" s="24">
        <v>4150</v>
      </c>
      <c r="X16" s="1"/>
      <c r="Y16" s="3">
        <f t="shared" si="7"/>
        <v>-1</v>
      </c>
      <c r="Z16" s="24">
        <v>4150</v>
      </c>
      <c r="AA16" s="1"/>
      <c r="AB16" s="3">
        <f t="shared" si="8"/>
        <v>-1</v>
      </c>
      <c r="AC16" s="24">
        <v>4150</v>
      </c>
      <c r="AD16" s="1"/>
      <c r="AE16" s="3">
        <f t="shared" si="9"/>
        <v>-1</v>
      </c>
      <c r="AF16" s="24">
        <v>4150</v>
      </c>
      <c r="AG16" s="1"/>
      <c r="AH16" s="3">
        <f t="shared" si="10"/>
        <v>-1</v>
      </c>
      <c r="AI16" s="24">
        <v>4150</v>
      </c>
      <c r="AJ16" s="1"/>
      <c r="AK16" s="3">
        <f t="shared" si="11"/>
        <v>-1</v>
      </c>
      <c r="AL16" s="1">
        <f>B16+E16+H16+K16+N16+Q16+T16+W16+Z16+AC16+AF16+AI16</f>
        <v>49800</v>
      </c>
      <c r="AM16" s="1">
        <f>C16+F16+I16+L16+O16+R16+U16+X16+AA16+AD16+AG16+AJ16</f>
        <v>7838.9400000000005</v>
      </c>
      <c r="AN16" s="3">
        <f t="shared" si="14"/>
        <v>-0.84259156626506027</v>
      </c>
    </row>
    <row r="17" spans="1:41" ht="15" customHeight="1" thickBot="1" x14ac:dyDescent="0.3">
      <c r="A17" s="27" t="s">
        <v>13</v>
      </c>
      <c r="B17" s="24">
        <v>470</v>
      </c>
      <c r="C17" s="1">
        <f>286.9+111.15</f>
        <v>398.04999999999995</v>
      </c>
      <c r="D17" s="3">
        <f t="shared" si="0"/>
        <v>-0.15308510638297879</v>
      </c>
      <c r="E17" s="24">
        <v>470</v>
      </c>
      <c r="F17" s="1">
        <f>28+247.13</f>
        <v>275.13</v>
      </c>
      <c r="G17" s="3">
        <f t="shared" si="1"/>
        <v>-0.41461702127659572</v>
      </c>
      <c r="H17" s="24">
        <v>470</v>
      </c>
      <c r="I17" s="1"/>
      <c r="J17" s="3">
        <f t="shared" si="2"/>
        <v>-1</v>
      </c>
      <c r="K17" s="24">
        <v>470</v>
      </c>
      <c r="L17" s="1"/>
      <c r="M17" s="3">
        <f t="shared" si="3"/>
        <v>-1</v>
      </c>
      <c r="N17" s="24">
        <v>470</v>
      </c>
      <c r="O17" s="1"/>
      <c r="P17" s="3">
        <f t="shared" si="4"/>
        <v>-1</v>
      </c>
      <c r="Q17" s="24">
        <v>470</v>
      </c>
      <c r="R17" s="1"/>
      <c r="S17" s="3">
        <f t="shared" si="5"/>
        <v>-1</v>
      </c>
      <c r="T17" s="24">
        <v>470</v>
      </c>
      <c r="U17" s="1"/>
      <c r="V17" s="3">
        <f t="shared" si="6"/>
        <v>-1</v>
      </c>
      <c r="W17" s="24">
        <v>470</v>
      </c>
      <c r="X17" s="1"/>
      <c r="Y17" s="3">
        <f t="shared" si="7"/>
        <v>-1</v>
      </c>
      <c r="Z17" s="24">
        <v>470</v>
      </c>
      <c r="AA17" s="1"/>
      <c r="AB17" s="3">
        <f t="shared" si="8"/>
        <v>-1</v>
      </c>
      <c r="AC17" s="24">
        <v>470</v>
      </c>
      <c r="AD17" s="1"/>
      <c r="AE17" s="3">
        <f t="shared" si="9"/>
        <v>-1</v>
      </c>
      <c r="AF17" s="24">
        <v>470</v>
      </c>
      <c r="AG17" s="1"/>
      <c r="AH17" s="3">
        <f t="shared" si="10"/>
        <v>-1</v>
      </c>
      <c r="AI17" s="24">
        <v>470</v>
      </c>
      <c r="AJ17" s="1"/>
      <c r="AK17" s="3">
        <f t="shared" si="11"/>
        <v>-1</v>
      </c>
      <c r="AL17" s="1">
        <f>B17+E17+H17+K17+N17+Q17+T17+W17+Z17+AC17+AF17+AI17</f>
        <v>5640</v>
      </c>
      <c r="AM17" s="1">
        <f>C17+F17+I17+L17+O17+R17+U17+X17+AA17+AD17+AG17+AJ17</f>
        <v>673.18</v>
      </c>
      <c r="AN17" s="3">
        <f t="shared" si="14"/>
        <v>-0.88064184397163126</v>
      </c>
    </row>
    <row r="18" spans="1:41" ht="15" customHeight="1" thickBot="1" x14ac:dyDescent="0.3">
      <c r="A18" s="27" t="s">
        <v>14</v>
      </c>
      <c r="B18" s="24">
        <v>440</v>
      </c>
      <c r="C18" s="1"/>
      <c r="D18" s="3">
        <f t="shared" si="0"/>
        <v>-1</v>
      </c>
      <c r="E18" s="24">
        <v>440</v>
      </c>
      <c r="F18" s="1">
        <f>114.9+673.8</f>
        <v>788.69999999999993</v>
      </c>
      <c r="G18" s="3">
        <f t="shared" si="1"/>
        <v>0.79249999999999976</v>
      </c>
      <c r="H18" s="24">
        <v>440</v>
      </c>
      <c r="I18" s="1"/>
      <c r="J18" s="3">
        <f t="shared" si="2"/>
        <v>-1</v>
      </c>
      <c r="K18" s="24">
        <v>440</v>
      </c>
      <c r="L18" s="1"/>
      <c r="M18" s="3">
        <f t="shared" si="3"/>
        <v>-1</v>
      </c>
      <c r="N18" s="24">
        <v>440</v>
      </c>
      <c r="O18" s="1"/>
      <c r="P18" s="3">
        <f t="shared" si="4"/>
        <v>-1</v>
      </c>
      <c r="Q18" s="24">
        <v>440</v>
      </c>
      <c r="R18" s="1"/>
      <c r="S18" s="3">
        <f t="shared" si="5"/>
        <v>-1</v>
      </c>
      <c r="T18" s="24">
        <v>440</v>
      </c>
      <c r="U18" s="1"/>
      <c r="V18" s="3">
        <f t="shared" si="6"/>
        <v>-1</v>
      </c>
      <c r="W18" s="24">
        <v>440</v>
      </c>
      <c r="X18" s="1"/>
      <c r="Y18" s="3">
        <f t="shared" si="7"/>
        <v>-1</v>
      </c>
      <c r="Z18" s="24">
        <v>440</v>
      </c>
      <c r="AA18" s="1"/>
      <c r="AB18" s="3">
        <f t="shared" si="8"/>
        <v>-1</v>
      </c>
      <c r="AC18" s="24">
        <v>440</v>
      </c>
      <c r="AD18" s="1"/>
      <c r="AE18" s="3">
        <f t="shared" si="9"/>
        <v>-1</v>
      </c>
      <c r="AF18" s="24">
        <v>440</v>
      </c>
      <c r="AG18" s="1"/>
      <c r="AH18" s="3">
        <f t="shared" si="10"/>
        <v>-1</v>
      </c>
      <c r="AI18" s="24">
        <v>440</v>
      </c>
      <c r="AJ18" s="1"/>
      <c r="AK18" s="3">
        <f t="shared" si="11"/>
        <v>-1</v>
      </c>
      <c r="AL18" s="1">
        <f t="shared" ref="AL18" si="15">B18+E18+H18+K18+N18+Q18+T18+W18+Z18+AC18+AF18+AI18</f>
        <v>5280</v>
      </c>
      <c r="AM18" s="1">
        <f>C18+F18+I18+L18+O18+R18+U18+X18+AA18+AD18+AG18+AJ18</f>
        <v>788.69999999999993</v>
      </c>
      <c r="AN18" s="3">
        <f t="shared" si="14"/>
        <v>-0.85062499999999996</v>
      </c>
    </row>
    <row r="19" spans="1:41" ht="15" customHeight="1" thickBot="1" x14ac:dyDescent="0.3">
      <c r="A19" s="28" t="s">
        <v>6</v>
      </c>
      <c r="B19" s="25">
        <f>SUM(B16:B18)</f>
        <v>5060</v>
      </c>
      <c r="C19" s="2">
        <f>SUM(C16:C18)</f>
        <v>4369.7699999999995</v>
      </c>
      <c r="D19" s="3">
        <f t="shared" si="0"/>
        <v>-0.13640909090909104</v>
      </c>
      <c r="E19" s="25">
        <f>SUM(E16:E18)</f>
        <v>5060</v>
      </c>
      <c r="F19" s="2">
        <f>SUM(F16:F18)</f>
        <v>4931.05</v>
      </c>
      <c r="G19" s="3">
        <f t="shared" si="1"/>
        <v>-2.5484189723320116E-2</v>
      </c>
      <c r="H19" s="25">
        <f>SUM(H16:H18)</f>
        <v>5060</v>
      </c>
      <c r="I19" s="2">
        <f>SUM(I16:I18)</f>
        <v>0</v>
      </c>
      <c r="J19" s="3">
        <f t="shared" si="2"/>
        <v>-1</v>
      </c>
      <c r="K19" s="25">
        <f>SUM(K16:K18)</f>
        <v>5060</v>
      </c>
      <c r="L19" s="2">
        <f>SUM(L16:L18)</f>
        <v>0</v>
      </c>
      <c r="M19" s="3">
        <f t="shared" si="3"/>
        <v>-1</v>
      </c>
      <c r="N19" s="25">
        <f>SUM(N16:N18)</f>
        <v>5060</v>
      </c>
      <c r="O19" s="2">
        <f>SUM(O16:O18)</f>
        <v>0</v>
      </c>
      <c r="P19" s="3">
        <f t="shared" si="4"/>
        <v>-1</v>
      </c>
      <c r="Q19" s="25">
        <f>SUM(Q16:Q18)</f>
        <v>5060</v>
      </c>
      <c r="R19" s="2">
        <f>SUM(R16:R18)</f>
        <v>0</v>
      </c>
      <c r="S19" s="3">
        <f t="shared" si="5"/>
        <v>-1</v>
      </c>
      <c r="T19" s="25">
        <f>SUM(T16:T18)</f>
        <v>5060</v>
      </c>
      <c r="U19" s="2">
        <f>SUM(U16:U18)</f>
        <v>0</v>
      </c>
      <c r="V19" s="3">
        <f t="shared" si="6"/>
        <v>-1</v>
      </c>
      <c r="W19" s="25">
        <f>SUM(W16:W18)</f>
        <v>5060</v>
      </c>
      <c r="X19" s="2">
        <f>SUM(X16:X18)</f>
        <v>0</v>
      </c>
      <c r="Y19" s="3">
        <f t="shared" si="7"/>
        <v>-1</v>
      </c>
      <c r="Z19" s="25">
        <f>SUM(Z16:Z18)</f>
        <v>5060</v>
      </c>
      <c r="AA19" s="2">
        <f>SUM(AA16:AA18)</f>
        <v>0</v>
      </c>
      <c r="AB19" s="3">
        <f t="shared" si="8"/>
        <v>-1</v>
      </c>
      <c r="AC19" s="25">
        <f>SUM(AC16:AC18)</f>
        <v>5060</v>
      </c>
      <c r="AD19" s="2">
        <f>SUM(AD16:AD18)</f>
        <v>0</v>
      </c>
      <c r="AE19" s="3">
        <f t="shared" si="9"/>
        <v>-1</v>
      </c>
      <c r="AF19" s="25">
        <f>SUM(AF16:AF18)</f>
        <v>5060</v>
      </c>
      <c r="AG19" s="2">
        <f>SUM(AG16:AG18)</f>
        <v>0</v>
      </c>
      <c r="AH19" s="3">
        <f t="shared" si="10"/>
        <v>-1</v>
      </c>
      <c r="AI19" s="25">
        <f>SUM(AI16:AI18)</f>
        <v>5060</v>
      </c>
      <c r="AJ19" s="2">
        <f>SUM(AJ16:AJ18)</f>
        <v>0</v>
      </c>
      <c r="AK19" s="3">
        <f t="shared" si="11"/>
        <v>-1</v>
      </c>
      <c r="AL19" s="11">
        <f>SUM(AL16:AL18)</f>
        <v>60720</v>
      </c>
      <c r="AM19" s="2">
        <f>SUM(AM16:AM18)</f>
        <v>9300.8200000000015</v>
      </c>
      <c r="AN19" s="3">
        <f t="shared" si="14"/>
        <v>-0.84682444005270097</v>
      </c>
    </row>
    <row r="20" spans="1:41" ht="15.75" thickBot="1" x14ac:dyDescent="0.3">
      <c r="A20" s="5"/>
      <c r="B20" s="12">
        <f>B19+B15</f>
        <v>36398</v>
      </c>
      <c r="C20" s="6">
        <f>C19+C15</f>
        <v>19591.010000000002</v>
      </c>
      <c r="D20" s="13">
        <f>(C20/B20)-1</f>
        <v>-0.46175586570690696</v>
      </c>
      <c r="E20" s="12">
        <f>E19+E15</f>
        <v>22924</v>
      </c>
      <c r="F20" s="6">
        <f>F19+F15</f>
        <v>22099.27</v>
      </c>
      <c r="G20" s="13">
        <f>(F20/E20)-1</f>
        <v>-3.5976705636014628E-2</v>
      </c>
      <c r="H20" s="12">
        <f>H19+H15</f>
        <v>24494</v>
      </c>
      <c r="I20" s="6">
        <f>I19+I15</f>
        <v>0</v>
      </c>
      <c r="J20" s="13">
        <f>(I20/H20)-1</f>
        <v>-1</v>
      </c>
      <c r="K20" s="12">
        <f>K19+K15</f>
        <v>23532</v>
      </c>
      <c r="L20" s="6">
        <f>L19+L15</f>
        <v>0</v>
      </c>
      <c r="M20" s="13">
        <f>(L20/K20)-1</f>
        <v>-1</v>
      </c>
      <c r="N20" s="12">
        <f>N19+N15</f>
        <v>22924</v>
      </c>
      <c r="O20" s="6">
        <f>O19+O15</f>
        <v>0</v>
      </c>
      <c r="P20" s="13">
        <f>(O20/N20)-1</f>
        <v>-1</v>
      </c>
      <c r="Q20" s="12">
        <f>Q19+Q15</f>
        <v>23494</v>
      </c>
      <c r="R20" s="6">
        <f>R19+R15</f>
        <v>0</v>
      </c>
      <c r="S20" s="13">
        <f>(R20/Q20)-1</f>
        <v>-1</v>
      </c>
      <c r="T20" s="12">
        <f>T19+T15</f>
        <v>22924</v>
      </c>
      <c r="U20" s="6">
        <f>U19+U15</f>
        <v>0</v>
      </c>
      <c r="V20" s="13">
        <f>(U20/T20)-1</f>
        <v>-1</v>
      </c>
      <c r="W20" s="12">
        <f>W19+W15</f>
        <v>22924</v>
      </c>
      <c r="X20" s="6">
        <f>X19+X15</f>
        <v>0</v>
      </c>
      <c r="Y20" s="13">
        <f>(X20/W20)-1</f>
        <v>-1</v>
      </c>
      <c r="Z20" s="12">
        <f>Z19+Z15</f>
        <v>23774</v>
      </c>
      <c r="AA20" s="6">
        <f>AA19+AA15</f>
        <v>0</v>
      </c>
      <c r="AB20" s="13">
        <f>(AA20/Z20)-1</f>
        <v>-1</v>
      </c>
      <c r="AC20" s="12">
        <f>AC19+AC15</f>
        <v>22924</v>
      </c>
      <c r="AD20" s="6">
        <f>AD19+AD15</f>
        <v>0</v>
      </c>
      <c r="AE20" s="13">
        <f>(AD20/AC20)-1</f>
        <v>-1</v>
      </c>
      <c r="AF20" s="12">
        <f>AF19+AF15</f>
        <v>29126</v>
      </c>
      <c r="AG20" s="6">
        <f>AG19+AG15</f>
        <v>0</v>
      </c>
      <c r="AH20" s="13">
        <f>(AG20/AF20)-1</f>
        <v>-1</v>
      </c>
      <c r="AI20" s="12">
        <f>AI19+AI15</f>
        <v>29126</v>
      </c>
      <c r="AJ20" s="6">
        <f>AJ19+AJ15</f>
        <v>0</v>
      </c>
      <c r="AK20" s="13">
        <f>(AJ20/AI20)-1</f>
        <v>-1</v>
      </c>
      <c r="AL20" s="12">
        <f>AL19+AL15</f>
        <v>304564</v>
      </c>
      <c r="AM20" s="6">
        <f>AM19+AM15</f>
        <v>41690.28</v>
      </c>
      <c r="AN20" s="13">
        <f>(AM20/AL20)-1</f>
        <v>-0.86311487897453409</v>
      </c>
    </row>
    <row r="22" spans="1:41" x14ac:dyDescent="0.25">
      <c r="A22" s="31" t="s">
        <v>34</v>
      </c>
      <c r="B22" s="21">
        <f>B20-C20</f>
        <v>16806.989999999998</v>
      </c>
      <c r="C22" s="19"/>
      <c r="D22" s="19"/>
      <c r="E22" s="21">
        <f>E20-F20</f>
        <v>824.72999999999956</v>
      </c>
      <c r="F22" s="19"/>
      <c r="G22" s="19"/>
      <c r="H22" s="21">
        <f>H20-I20</f>
        <v>24494</v>
      </c>
      <c r="I22" s="19"/>
      <c r="J22" s="19"/>
      <c r="K22" s="21">
        <f>K20-L20</f>
        <v>23532</v>
      </c>
      <c r="L22" s="19"/>
      <c r="M22" s="19"/>
      <c r="N22" s="21">
        <f>N20-O20</f>
        <v>22924</v>
      </c>
      <c r="O22" s="19"/>
      <c r="P22" s="19"/>
      <c r="Q22" s="21">
        <f>Q20-R20</f>
        <v>23494</v>
      </c>
      <c r="R22" s="19"/>
      <c r="S22" s="19"/>
      <c r="T22" s="21">
        <f>T20-U20</f>
        <v>22924</v>
      </c>
      <c r="U22" s="19"/>
      <c r="V22" s="19"/>
      <c r="W22" s="21">
        <f>W20-X20</f>
        <v>22924</v>
      </c>
      <c r="X22" s="19"/>
      <c r="Y22" s="19"/>
      <c r="Z22" s="21">
        <f>Z20-AA20</f>
        <v>23774</v>
      </c>
      <c r="AA22" s="19"/>
      <c r="AB22" s="19"/>
      <c r="AC22" s="21">
        <f>AC20-AD20</f>
        <v>22924</v>
      </c>
      <c r="AD22" s="19"/>
      <c r="AE22" s="19"/>
      <c r="AF22" s="21">
        <f>AF20-AG20</f>
        <v>29126</v>
      </c>
      <c r="AG22" s="19"/>
      <c r="AH22" s="19"/>
      <c r="AI22" s="21">
        <f>AI20-AJ20</f>
        <v>29126</v>
      </c>
      <c r="AJ22" s="19"/>
      <c r="AK22" s="19"/>
      <c r="AL22" s="20"/>
      <c r="AM22" s="18"/>
      <c r="AN22" s="18"/>
      <c r="AO22" s="18"/>
    </row>
    <row r="23" spans="1:41" x14ac:dyDescent="0.25">
      <c r="A23" s="23"/>
      <c r="B23" s="8"/>
      <c r="C23" s="26"/>
      <c r="D23" s="26"/>
      <c r="E23" s="8"/>
      <c r="F23" s="26"/>
      <c r="G23" s="26"/>
      <c r="H23" s="8"/>
      <c r="I23" s="26"/>
      <c r="J23" s="26"/>
      <c r="K23" s="8"/>
      <c r="L23" s="26"/>
      <c r="M23" s="26"/>
      <c r="N23" s="8"/>
      <c r="O23" s="26"/>
      <c r="P23" s="26"/>
      <c r="Q23" s="8"/>
      <c r="R23" s="26"/>
      <c r="S23" s="26"/>
      <c r="T23" s="8"/>
      <c r="U23" s="26"/>
      <c r="V23" s="26"/>
      <c r="W23" s="8"/>
      <c r="X23" s="26"/>
      <c r="Y23" s="26"/>
      <c r="Z23" s="8"/>
      <c r="AA23" s="26"/>
      <c r="AB23" s="26"/>
      <c r="AC23" s="8"/>
      <c r="AD23" s="26"/>
      <c r="AE23" s="26"/>
      <c r="AF23" s="8"/>
      <c r="AG23" s="26"/>
      <c r="AH23" s="26"/>
      <c r="AI23" s="8"/>
      <c r="AJ23" s="26"/>
      <c r="AK23" s="26"/>
      <c r="AL23" s="8"/>
      <c r="AM23" s="8"/>
      <c r="AN23" s="18"/>
      <c r="AO23" s="18"/>
    </row>
    <row r="24" spans="1:41" x14ac:dyDescent="0.25">
      <c r="A24" s="31" t="s">
        <v>38</v>
      </c>
      <c r="B24" s="22">
        <v>0</v>
      </c>
      <c r="C24" s="26"/>
      <c r="D24" s="26"/>
      <c r="E24" s="22">
        <f>B29</f>
        <v>16806.989999999998</v>
      </c>
      <c r="F24" s="26"/>
      <c r="G24" s="26"/>
      <c r="H24" s="22">
        <f>E29</f>
        <v>17744.899999999998</v>
      </c>
      <c r="I24" s="26"/>
      <c r="J24" s="26"/>
      <c r="K24" s="22">
        <f>H29</f>
        <v>42238.899999999994</v>
      </c>
      <c r="L24" s="26"/>
      <c r="M24" s="26"/>
      <c r="N24" s="22">
        <f>K29</f>
        <v>65770.899999999994</v>
      </c>
      <c r="O24" s="26"/>
      <c r="P24" s="26"/>
      <c r="Q24" s="22">
        <f>N29</f>
        <v>88694.9</v>
      </c>
      <c r="R24" s="26"/>
      <c r="S24" s="26"/>
      <c r="T24" s="22">
        <f>Q29</f>
        <v>112188.9</v>
      </c>
      <c r="U24" s="26"/>
      <c r="V24" s="26"/>
      <c r="W24" s="22">
        <f>T29</f>
        <v>135112.9</v>
      </c>
      <c r="X24" s="26"/>
      <c r="Y24" s="26"/>
      <c r="Z24" s="22">
        <f>W29</f>
        <v>158036.9</v>
      </c>
      <c r="AA24" s="26"/>
      <c r="AB24" s="26"/>
      <c r="AC24" s="22">
        <f>Z29</f>
        <v>181810.9</v>
      </c>
      <c r="AD24" s="26"/>
      <c r="AE24" s="26"/>
      <c r="AF24" s="22">
        <f>AC29</f>
        <v>204734.9</v>
      </c>
      <c r="AG24" s="26"/>
      <c r="AH24" s="26"/>
      <c r="AI24" s="22">
        <f>AF29</f>
        <v>233860.9</v>
      </c>
      <c r="AJ24" s="26"/>
      <c r="AK24" s="26"/>
      <c r="AL24" s="8"/>
      <c r="AM24" s="8"/>
      <c r="AN24" s="18"/>
      <c r="AO24" s="18"/>
    </row>
    <row r="25" spans="1:41" x14ac:dyDescent="0.25">
      <c r="A25" s="31" t="s">
        <v>31</v>
      </c>
      <c r="B25" s="22">
        <f>B20</f>
        <v>36398</v>
      </c>
      <c r="C25" s="26"/>
      <c r="D25" s="26"/>
      <c r="E25" s="22">
        <f>E20</f>
        <v>22924</v>
      </c>
      <c r="F25" s="26"/>
      <c r="G25" s="26"/>
      <c r="H25" s="22">
        <f>H20</f>
        <v>24494</v>
      </c>
      <c r="I25" s="26"/>
      <c r="J25" s="26"/>
      <c r="K25" s="22">
        <f>K20</f>
        <v>23532</v>
      </c>
      <c r="L25" s="26"/>
      <c r="M25" s="26"/>
      <c r="N25" s="22">
        <f>N20</f>
        <v>22924</v>
      </c>
      <c r="O25" s="26"/>
      <c r="P25" s="26"/>
      <c r="Q25" s="22">
        <f>Q20</f>
        <v>23494</v>
      </c>
      <c r="R25" s="26"/>
      <c r="S25" s="26"/>
      <c r="T25" s="22">
        <f>T20</f>
        <v>22924</v>
      </c>
      <c r="U25" s="26"/>
      <c r="V25" s="26"/>
      <c r="W25" s="22">
        <f>W20</f>
        <v>22924</v>
      </c>
      <c r="X25" s="26"/>
      <c r="Y25" s="26"/>
      <c r="Z25" s="22">
        <f>Z20</f>
        <v>23774</v>
      </c>
      <c r="AA25" s="26"/>
      <c r="AB25" s="26"/>
      <c r="AC25" s="22">
        <f>AC20</f>
        <v>22924</v>
      </c>
      <c r="AD25" s="26"/>
      <c r="AE25" s="26"/>
      <c r="AF25" s="22">
        <f>AF20</f>
        <v>29126</v>
      </c>
      <c r="AG25" s="26"/>
      <c r="AH25" s="26"/>
      <c r="AI25" s="22">
        <f>AI20</f>
        <v>29126</v>
      </c>
      <c r="AJ25" s="26"/>
      <c r="AK25" s="26"/>
      <c r="AL25" s="8"/>
      <c r="AM25" s="8"/>
      <c r="AN25" s="18"/>
      <c r="AO25" s="18"/>
    </row>
    <row r="26" spans="1:41" x14ac:dyDescent="0.25">
      <c r="A26" s="31" t="s">
        <v>37</v>
      </c>
      <c r="B26" s="22">
        <v>0</v>
      </c>
      <c r="C26" s="26"/>
      <c r="D26" s="26"/>
      <c r="E26" s="22">
        <v>113.18</v>
      </c>
      <c r="F26" s="26"/>
      <c r="G26" s="26"/>
      <c r="H26" s="22"/>
      <c r="I26" s="26"/>
      <c r="J26" s="26"/>
      <c r="K26" s="22"/>
      <c r="L26" s="26"/>
      <c r="M26" s="26"/>
      <c r="N26" s="22"/>
      <c r="O26" s="26"/>
      <c r="P26" s="26"/>
      <c r="Q26" s="22"/>
      <c r="R26" s="26"/>
      <c r="S26" s="26"/>
      <c r="T26" s="22"/>
      <c r="U26" s="26"/>
      <c r="V26" s="26"/>
      <c r="W26" s="22"/>
      <c r="X26" s="26"/>
      <c r="Y26" s="26"/>
      <c r="Z26" s="22"/>
      <c r="AA26" s="26"/>
      <c r="AB26" s="26"/>
      <c r="AC26" s="22"/>
      <c r="AD26" s="26"/>
      <c r="AE26" s="26"/>
      <c r="AF26" s="22"/>
      <c r="AG26" s="26"/>
      <c r="AH26" s="26"/>
      <c r="AI26" s="22"/>
      <c r="AJ26" s="26"/>
      <c r="AK26" s="26"/>
      <c r="AL26" s="8"/>
      <c r="AM26" s="8"/>
      <c r="AN26" s="18"/>
      <c r="AO26" s="18"/>
    </row>
    <row r="27" spans="1:41" x14ac:dyDescent="0.25">
      <c r="A27" s="31" t="s">
        <v>36</v>
      </c>
      <c r="B27" s="22">
        <f>C20</f>
        <v>19591.010000000002</v>
      </c>
      <c r="C27" s="26"/>
      <c r="D27" s="26"/>
      <c r="E27" s="22">
        <f>F20</f>
        <v>22099.27</v>
      </c>
      <c r="F27" s="26"/>
      <c r="G27" s="26"/>
      <c r="H27" s="22">
        <f>I20</f>
        <v>0</v>
      </c>
      <c r="I27" s="26"/>
      <c r="J27" s="26"/>
      <c r="K27" s="22">
        <f>L20</f>
        <v>0</v>
      </c>
      <c r="L27" s="26"/>
      <c r="M27" s="26"/>
      <c r="N27" s="22">
        <f>O20</f>
        <v>0</v>
      </c>
      <c r="O27" s="26"/>
      <c r="P27" s="26"/>
      <c r="Q27" s="22">
        <f>R20</f>
        <v>0</v>
      </c>
      <c r="R27" s="26"/>
      <c r="S27" s="26"/>
      <c r="T27" s="22">
        <f>U20</f>
        <v>0</v>
      </c>
      <c r="U27" s="26"/>
      <c r="V27" s="26"/>
      <c r="W27" s="22">
        <f>X20</f>
        <v>0</v>
      </c>
      <c r="X27" s="26"/>
      <c r="Y27" s="26"/>
      <c r="Z27" s="22">
        <f>AA20</f>
        <v>0</v>
      </c>
      <c r="AA27" s="26"/>
      <c r="AB27" s="26"/>
      <c r="AC27" s="22">
        <f>AD20</f>
        <v>0</v>
      </c>
      <c r="AD27" s="26"/>
      <c r="AE27" s="26"/>
      <c r="AF27" s="22">
        <f>AG20</f>
        <v>0</v>
      </c>
      <c r="AG27" s="26"/>
      <c r="AH27" s="26"/>
      <c r="AI27" s="22">
        <f>AJ20</f>
        <v>0</v>
      </c>
      <c r="AJ27" s="26"/>
      <c r="AK27" s="26"/>
      <c r="AL27" s="8"/>
      <c r="AM27" s="8"/>
      <c r="AN27" s="18"/>
      <c r="AO27" s="18"/>
    </row>
    <row r="28" spans="1:41" x14ac:dyDescent="0.25">
      <c r="A28" s="23"/>
      <c r="B28" s="8"/>
      <c r="C28" s="26"/>
      <c r="D28" s="26"/>
      <c r="E28" s="8"/>
      <c r="F28" s="26"/>
      <c r="G28" s="26"/>
      <c r="H28" s="8"/>
      <c r="I28" s="26"/>
      <c r="J28" s="26"/>
      <c r="K28" s="8"/>
      <c r="L28" s="26"/>
      <c r="M28" s="26"/>
      <c r="N28" s="8"/>
      <c r="O28" s="26"/>
      <c r="P28" s="26"/>
      <c r="Q28" s="8"/>
      <c r="R28" s="26"/>
      <c r="S28" s="26"/>
      <c r="T28" s="8"/>
      <c r="U28" s="26"/>
      <c r="V28" s="26"/>
      <c r="W28" s="8"/>
      <c r="X28" s="26"/>
      <c r="Y28" s="26"/>
      <c r="Z28" s="8"/>
      <c r="AA28" s="26"/>
      <c r="AB28" s="26"/>
      <c r="AC28" s="8"/>
      <c r="AD28" s="26"/>
      <c r="AE28" s="26"/>
      <c r="AF28" s="8"/>
      <c r="AG28" s="26"/>
      <c r="AH28" s="26"/>
      <c r="AI28" s="8"/>
      <c r="AJ28" s="26"/>
      <c r="AK28" s="26"/>
      <c r="AL28" s="8"/>
      <c r="AM28" s="8"/>
      <c r="AN28" s="18"/>
      <c r="AO28" s="18"/>
    </row>
    <row r="29" spans="1:41" x14ac:dyDescent="0.25">
      <c r="A29" s="31" t="s">
        <v>35</v>
      </c>
      <c r="B29" s="22">
        <f>B24+B25+B26-B27</f>
        <v>16806.989999999998</v>
      </c>
      <c r="C29" s="26"/>
      <c r="D29" s="26"/>
      <c r="E29" s="22">
        <f>E24+E25+E26-E27</f>
        <v>17744.899999999998</v>
      </c>
      <c r="F29" s="26"/>
      <c r="G29" s="26"/>
      <c r="H29" s="22">
        <f>H24+H25+H26-H27</f>
        <v>42238.899999999994</v>
      </c>
      <c r="I29" s="26"/>
      <c r="J29" s="26"/>
      <c r="K29" s="22">
        <f>K24+K25+K26-K27</f>
        <v>65770.899999999994</v>
      </c>
      <c r="L29" s="26"/>
      <c r="M29" s="26"/>
      <c r="N29" s="22">
        <f>N24+N25+N26-N27</f>
        <v>88694.9</v>
      </c>
      <c r="O29" s="26"/>
      <c r="P29" s="26"/>
      <c r="Q29" s="22">
        <f>Q24+Q25+Q26-Q27</f>
        <v>112188.9</v>
      </c>
      <c r="R29" s="26"/>
      <c r="S29" s="26"/>
      <c r="T29" s="22">
        <f>T24+T25+T26-T27</f>
        <v>135112.9</v>
      </c>
      <c r="U29" s="26"/>
      <c r="V29" s="26"/>
      <c r="W29" s="22">
        <f>W24+W25+W26-W27</f>
        <v>158036.9</v>
      </c>
      <c r="X29" s="26"/>
      <c r="Y29" s="26"/>
      <c r="Z29" s="22">
        <f>Z24+Z25+Z26-Z27</f>
        <v>181810.9</v>
      </c>
      <c r="AA29" s="26"/>
      <c r="AB29" s="26"/>
      <c r="AC29" s="22">
        <f>AC24+AC25+AC26-AC27</f>
        <v>204734.9</v>
      </c>
      <c r="AD29" s="26"/>
      <c r="AE29" s="26"/>
      <c r="AF29" s="22">
        <f>AF24+AF25+AF26-AF27</f>
        <v>233860.9</v>
      </c>
      <c r="AG29" s="26"/>
      <c r="AH29" s="26"/>
      <c r="AI29" s="22">
        <f>AI24+AI25+AI26-AI27</f>
        <v>262986.90000000002</v>
      </c>
      <c r="AJ29" s="26"/>
      <c r="AK29" s="26"/>
      <c r="AL29" s="8"/>
      <c r="AM29" s="8"/>
      <c r="AN29" s="18"/>
      <c r="AO29" s="18"/>
    </row>
    <row r="30" spans="1:41" x14ac:dyDescent="0.25">
      <c r="A30" s="31" t="s">
        <v>40</v>
      </c>
      <c r="B30" s="22"/>
      <c r="C30" s="26"/>
      <c r="D30" s="26"/>
      <c r="E30" s="22"/>
      <c r="F30" s="26"/>
      <c r="G30" s="26"/>
      <c r="H30" s="22"/>
      <c r="I30" s="26"/>
      <c r="J30" s="26"/>
      <c r="K30" s="22"/>
      <c r="L30" s="26"/>
      <c r="M30" s="26"/>
      <c r="N30" s="22"/>
      <c r="O30" s="26"/>
      <c r="P30" s="26"/>
      <c r="Q30" s="22"/>
      <c r="R30" s="26"/>
      <c r="S30" s="26"/>
      <c r="T30" s="22"/>
      <c r="U30" s="26"/>
      <c r="V30" s="26"/>
      <c r="W30" s="22"/>
      <c r="X30" s="26"/>
      <c r="Y30" s="26"/>
      <c r="Z30" s="22"/>
      <c r="AA30" s="26"/>
      <c r="AB30" s="26"/>
      <c r="AC30" s="22"/>
      <c r="AD30" s="26"/>
      <c r="AE30" s="26"/>
      <c r="AF30" s="22"/>
      <c r="AG30" s="26"/>
      <c r="AH30" s="26"/>
      <c r="AI30" s="22"/>
      <c r="AJ30" s="26"/>
      <c r="AK30" s="26"/>
      <c r="AL30" s="8"/>
      <c r="AM30" s="8"/>
    </row>
    <row r="31" spans="1:41" x14ac:dyDescent="0.25">
      <c r="A31" s="31" t="s">
        <v>39</v>
      </c>
      <c r="B31" s="22">
        <f>B29+B30</f>
        <v>16806.989999999998</v>
      </c>
      <c r="C31" s="26"/>
      <c r="D31" s="26"/>
      <c r="E31" s="22">
        <f>E29+E30</f>
        <v>17744.899999999998</v>
      </c>
      <c r="F31" s="26"/>
      <c r="G31" s="26"/>
      <c r="H31" s="22">
        <f>H29+H30</f>
        <v>42238.899999999994</v>
      </c>
      <c r="I31" s="26"/>
      <c r="J31" s="26"/>
      <c r="K31" s="22">
        <f>K29+K30</f>
        <v>65770.899999999994</v>
      </c>
      <c r="L31" s="26"/>
      <c r="M31" s="26"/>
      <c r="N31" s="22">
        <f>N29+N30</f>
        <v>88694.9</v>
      </c>
      <c r="O31" s="26"/>
      <c r="P31" s="26"/>
      <c r="Q31" s="22">
        <f>Q29+Q30</f>
        <v>112188.9</v>
      </c>
      <c r="R31" s="26"/>
      <c r="S31" s="26"/>
      <c r="T31" s="22">
        <f>T29+T30</f>
        <v>135112.9</v>
      </c>
      <c r="U31" s="26"/>
      <c r="V31" s="26"/>
      <c r="W31" s="22">
        <f>W29+W30</f>
        <v>158036.9</v>
      </c>
      <c r="X31" s="26"/>
      <c r="Y31" s="26"/>
      <c r="Z31" s="22">
        <f>Z29+Z30</f>
        <v>181810.9</v>
      </c>
      <c r="AA31" s="26"/>
      <c r="AB31" s="26"/>
      <c r="AC31" s="22">
        <f>AC29+AC30</f>
        <v>204734.9</v>
      </c>
      <c r="AD31" s="26"/>
      <c r="AE31" s="26"/>
      <c r="AF31" s="22">
        <f>AF29+AF30</f>
        <v>233860.9</v>
      </c>
      <c r="AG31" s="26"/>
      <c r="AH31" s="26"/>
      <c r="AI31" s="22">
        <f>AI29+AI30</f>
        <v>262986.90000000002</v>
      </c>
      <c r="AJ31" s="26"/>
      <c r="AK31" s="26"/>
      <c r="AL31" s="8"/>
      <c r="AM31" s="8"/>
    </row>
    <row r="32" spans="1:41" x14ac:dyDescent="0.25"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</row>
    <row r="33" spans="2:28" x14ac:dyDescent="0.25">
      <c r="H33" s="8"/>
    </row>
    <row r="34" spans="2:28" x14ac:dyDescent="0.25">
      <c r="B34" s="8"/>
      <c r="H34" s="8"/>
      <c r="AB34" s="18"/>
    </row>
    <row r="35" spans="2:28" x14ac:dyDescent="0.25">
      <c r="B35" s="8"/>
      <c r="H35" s="8"/>
    </row>
    <row r="36" spans="2:28" x14ac:dyDescent="0.25">
      <c r="B36" s="8"/>
      <c r="H36" s="8"/>
    </row>
    <row r="37" spans="2:28" x14ac:dyDescent="0.25">
      <c r="B37" s="8"/>
      <c r="H37" s="7"/>
    </row>
    <row r="38" spans="2:28" x14ac:dyDescent="0.25">
      <c r="B38" s="7"/>
    </row>
    <row r="39" spans="2:28" x14ac:dyDescent="0.25">
      <c r="H39" s="17"/>
    </row>
  </sheetData>
  <mergeCells count="13">
    <mergeCell ref="AF1:AH1"/>
    <mergeCell ref="AI1:AK1"/>
    <mergeCell ref="AL1:AN1"/>
    <mergeCell ref="Q1:S1"/>
    <mergeCell ref="T1:V1"/>
    <mergeCell ref="W1:Y1"/>
    <mergeCell ref="Z1:AB1"/>
    <mergeCell ref="AC1:AE1"/>
    <mergeCell ref="B1:D1"/>
    <mergeCell ref="H1:J1"/>
    <mergeCell ref="E1:G1"/>
    <mergeCell ref="K1:M1"/>
    <mergeCell ref="N1:P1"/>
  </mergeCells>
  <conditionalFormatting sqref="D2:D1048576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2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N3:AN20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G2:G31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J2:J31">
    <cfRule type="colorScale" priority="3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M2:M31">
    <cfRule type="colorScale" priority="3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P2:P31">
    <cfRule type="colorScale" priority="3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S2:S31">
    <cfRule type="colorScale" priority="3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V2:V31">
    <cfRule type="colorScale" priority="4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Y2:Y31">
    <cfRule type="colorScale" priority="4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B2:AB31">
    <cfRule type="colorScale" priority="44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2:AE31">
    <cfRule type="colorScale" priority="4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H2:AH31">
    <cfRule type="colorScale" priority="4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K2:AK31">
    <cfRule type="colorScale" priority="5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anual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Monique Schivel Almeida</dc:creator>
  <cp:lastModifiedBy>Eliaquim Inácio Lima de Jesus</cp:lastModifiedBy>
  <dcterms:created xsi:type="dcterms:W3CDTF">2017-06-02T21:16:39Z</dcterms:created>
  <dcterms:modified xsi:type="dcterms:W3CDTF">2025-03-24T17:36:19Z</dcterms:modified>
</cp:coreProperties>
</file>